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37E998C4-C9E5-D4B9-71C8-EB1FF731991C}"/>
  <workbookPr codeName="현재_통합_문서" defaultThemeVersion="124226"/>
  <bookViews>
    <workbookView xWindow="-120" yWindow="-120" windowWidth="29040" windowHeight="15840" activeTab="2"/>
  </bookViews>
  <sheets>
    <sheet name="근무확인서(사무,간호,식당,조장,위생)" sheetId="8" r:id="rId1"/>
    <sheet name="근무확인서(요양보호사)" sheetId="7" r:id="rId2"/>
    <sheet name="12월" sheetId="9" r:id="rId3"/>
  </sheets>
  <definedNames>
    <definedName name="_xlnm.Print_Area" localSheetId="2">'12월'!$A$1:$AK$133</definedName>
    <definedName name="_xlnm.Print_Area" localSheetId="0">'근무확인서(사무,간호,식당,조장,위생)'!$A$1:$I$41</definedName>
    <definedName name="_xlnm.Print_Area" localSheetId="1">'근무확인서(요양보호사)'!$A$1:$I$41</definedName>
    <definedName name="_xlnm.Print_Titles" localSheetId="2">'12월'!$1:$2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V40" i="9"/>
  <c r="AU40"/>
  <c r="AT40"/>
  <c r="AS40"/>
  <c r="AR40"/>
  <c r="AQ40"/>
  <c r="AN40"/>
  <c r="AO40"/>
  <c r="AW40" l="1"/>
  <c r="AV46"/>
  <c r="AU46"/>
  <c r="AT46"/>
  <c r="AS46"/>
  <c r="AR46"/>
  <c r="AQ46"/>
  <c r="AO46"/>
  <c r="AN46"/>
  <c r="AW46" l="1"/>
  <c r="AT61"/>
  <c r="AS61"/>
  <c r="AR61"/>
  <c r="AQ61"/>
  <c r="AP61"/>
  <c r="AO61"/>
  <c r="AN61"/>
  <c r="AT128"/>
  <c r="AS128"/>
  <c r="AR128"/>
  <c r="AQ128"/>
  <c r="AP128"/>
  <c r="AO128"/>
  <c r="AN128"/>
  <c r="AT127"/>
  <c r="AS127"/>
  <c r="AR127"/>
  <c r="AQ127"/>
  <c r="AP127"/>
  <c r="AO127"/>
  <c r="AN127"/>
  <c r="AT126"/>
  <c r="AS126"/>
  <c r="AR126"/>
  <c r="AQ126"/>
  <c r="AP126"/>
  <c r="AO126"/>
  <c r="AN126"/>
  <c r="AT125"/>
  <c r="AS125"/>
  <c r="AR125"/>
  <c r="AQ125"/>
  <c r="AP125"/>
  <c r="AO125"/>
  <c r="AN125"/>
  <c r="AT124"/>
  <c r="AS124"/>
  <c r="AR124"/>
  <c r="AQ124"/>
  <c r="AP124"/>
  <c r="AO124"/>
  <c r="AN124"/>
  <c r="AT123"/>
  <c r="AS123"/>
  <c r="AR123"/>
  <c r="AQ123"/>
  <c r="AP123"/>
  <c r="AO123"/>
  <c r="AN123"/>
  <c r="AT122"/>
  <c r="AS122"/>
  <c r="AR122"/>
  <c r="AQ122"/>
  <c r="AP122"/>
  <c r="AO122"/>
  <c r="AN122"/>
  <c r="AT121"/>
  <c r="AS121"/>
  <c r="AR121"/>
  <c r="AQ121"/>
  <c r="AP121"/>
  <c r="AO121"/>
  <c r="AN121"/>
  <c r="AT120"/>
  <c r="AS120"/>
  <c r="AR120"/>
  <c r="AQ120"/>
  <c r="AP120"/>
  <c r="AO120"/>
  <c r="AN120"/>
  <c r="AT119"/>
  <c r="AS119"/>
  <c r="AR119"/>
  <c r="AQ119"/>
  <c r="AP119"/>
  <c r="AO119"/>
  <c r="AN119"/>
  <c r="AT118"/>
  <c r="AS118"/>
  <c r="AR118"/>
  <c r="AQ118"/>
  <c r="AP118"/>
  <c r="AO118"/>
  <c r="AN118"/>
  <c r="AT117"/>
  <c r="AS117"/>
  <c r="AR117"/>
  <c r="AQ117"/>
  <c r="AP117"/>
  <c r="AO117"/>
  <c r="AN117"/>
  <c r="AT116"/>
  <c r="AS116"/>
  <c r="AR116"/>
  <c r="AQ116"/>
  <c r="AP116"/>
  <c r="AO116"/>
  <c r="AN116"/>
  <c r="AT115"/>
  <c r="AS115"/>
  <c r="AR115"/>
  <c r="AQ115"/>
  <c r="AP115"/>
  <c r="AO115"/>
  <c r="AN115"/>
  <c r="AT114"/>
  <c r="AS114"/>
  <c r="AR114"/>
  <c r="AQ114"/>
  <c r="AP114"/>
  <c r="AO114"/>
  <c r="AN114"/>
  <c r="AT113"/>
  <c r="AS113"/>
  <c r="AR113"/>
  <c r="AQ113"/>
  <c r="AP113"/>
  <c r="AO113"/>
  <c r="AN113"/>
  <c r="AT112"/>
  <c r="AS112"/>
  <c r="AR112"/>
  <c r="AQ112"/>
  <c r="AP112"/>
  <c r="AO112"/>
  <c r="AN112"/>
  <c r="AT111"/>
  <c r="AS111"/>
  <c r="AR111"/>
  <c r="AQ111"/>
  <c r="AP111"/>
  <c r="AO111"/>
  <c r="AN111"/>
  <c r="AT110"/>
  <c r="AS110"/>
  <c r="AR110"/>
  <c r="AQ110"/>
  <c r="AP110"/>
  <c r="AO110"/>
  <c r="AN110"/>
  <c r="AT109"/>
  <c r="AS109"/>
  <c r="AR109"/>
  <c r="AQ109"/>
  <c r="AP109"/>
  <c r="AO109"/>
  <c r="AN109"/>
  <c r="AT108"/>
  <c r="AS108"/>
  <c r="AR108"/>
  <c r="AQ108"/>
  <c r="AP108"/>
  <c r="AO108"/>
  <c r="AN108"/>
  <c r="AT107"/>
  <c r="AS107"/>
  <c r="AR107"/>
  <c r="AQ107"/>
  <c r="AP107"/>
  <c r="AO107"/>
  <c r="AN107"/>
  <c r="AT106"/>
  <c r="AS106"/>
  <c r="AR106"/>
  <c r="AQ106"/>
  <c r="AP106"/>
  <c r="AO106"/>
  <c r="AN106"/>
  <c r="AT105"/>
  <c r="AS105"/>
  <c r="AR105"/>
  <c r="AQ105"/>
  <c r="AP105"/>
  <c r="AO105"/>
  <c r="AN105"/>
  <c r="AT104"/>
  <c r="AS104"/>
  <c r="AR104"/>
  <c r="AQ104"/>
  <c r="AP104"/>
  <c r="AO104"/>
  <c r="AN104"/>
  <c r="AT103"/>
  <c r="AS103"/>
  <c r="AR103"/>
  <c r="AQ103"/>
  <c r="AP103"/>
  <c r="AO103"/>
  <c r="AN103"/>
  <c r="AT102"/>
  <c r="AS102"/>
  <c r="AR102"/>
  <c r="AQ102"/>
  <c r="AP102"/>
  <c r="AO102"/>
  <c r="AN102"/>
  <c r="AT101"/>
  <c r="AS101"/>
  <c r="AR101"/>
  <c r="AQ101"/>
  <c r="AP101"/>
  <c r="AO101"/>
  <c r="AN101"/>
  <c r="AT100"/>
  <c r="AS100"/>
  <c r="AR100"/>
  <c r="AQ100"/>
  <c r="AP100"/>
  <c r="AO100"/>
  <c r="AN100"/>
  <c r="AT99"/>
  <c r="AS99"/>
  <c r="AR99"/>
  <c r="AQ99"/>
  <c r="AP99"/>
  <c r="AO99"/>
  <c r="AN99"/>
  <c r="AT98"/>
  <c r="AS98"/>
  <c r="AR98"/>
  <c r="AQ98"/>
  <c r="AP98"/>
  <c r="AO98"/>
  <c r="AN98"/>
  <c r="AT97"/>
  <c r="AS97"/>
  <c r="AR97"/>
  <c r="AQ97"/>
  <c r="AP97"/>
  <c r="AO97"/>
  <c r="AN97"/>
  <c r="AT96"/>
  <c r="AS96"/>
  <c r="AR96"/>
  <c r="AQ96"/>
  <c r="AP96"/>
  <c r="AO96"/>
  <c r="AN96"/>
  <c r="AT95"/>
  <c r="AS95"/>
  <c r="AR95"/>
  <c r="AQ95"/>
  <c r="AP95"/>
  <c r="AO95"/>
  <c r="AN95"/>
  <c r="AT94"/>
  <c r="AS94"/>
  <c r="AR94"/>
  <c r="AQ94"/>
  <c r="AP94"/>
  <c r="AO94"/>
  <c r="AN94"/>
  <c r="AT93"/>
  <c r="AS93"/>
  <c r="AR93"/>
  <c r="AQ93"/>
  <c r="AP93"/>
  <c r="AO93"/>
  <c r="AN93"/>
  <c r="AT90"/>
  <c r="AS90"/>
  <c r="AR90"/>
  <c r="AQ90"/>
  <c r="AP90"/>
  <c r="AO90"/>
  <c r="AN90"/>
  <c r="AT89"/>
  <c r="AS89"/>
  <c r="AR89"/>
  <c r="AQ89"/>
  <c r="AP89"/>
  <c r="AO89"/>
  <c r="AN89"/>
  <c r="AT88"/>
  <c r="AS88"/>
  <c r="AR88"/>
  <c r="AQ88"/>
  <c r="AP88"/>
  <c r="AO88"/>
  <c r="AN88"/>
  <c r="AT87"/>
  <c r="AS87"/>
  <c r="AR87"/>
  <c r="AQ87"/>
  <c r="AP87"/>
  <c r="AO87"/>
  <c r="AN87"/>
  <c r="AT86"/>
  <c r="AS86"/>
  <c r="AR86"/>
  <c r="AQ86"/>
  <c r="AP86"/>
  <c r="AO86"/>
  <c r="AN86"/>
  <c r="AT85"/>
  <c r="AS85"/>
  <c r="AR85"/>
  <c r="AQ85"/>
  <c r="AP85"/>
  <c r="AO85"/>
  <c r="AN85"/>
  <c r="AT84"/>
  <c r="AS84"/>
  <c r="AR84"/>
  <c r="AQ84"/>
  <c r="AP84"/>
  <c r="AO84"/>
  <c r="AN84"/>
  <c r="AT83"/>
  <c r="AS83"/>
  <c r="AR83"/>
  <c r="AQ83"/>
  <c r="AP83"/>
  <c r="AO83"/>
  <c r="AN83"/>
  <c r="AT82"/>
  <c r="AS82"/>
  <c r="AR82"/>
  <c r="AQ82"/>
  <c r="AP82"/>
  <c r="AO82"/>
  <c r="AN82"/>
  <c r="AT81"/>
  <c r="AS81"/>
  <c r="AR81"/>
  <c r="AQ81"/>
  <c r="AP81"/>
  <c r="AO81"/>
  <c r="AN81"/>
  <c r="AT80"/>
  <c r="AS80"/>
  <c r="AR80"/>
  <c r="AQ80"/>
  <c r="AP80"/>
  <c r="AO80"/>
  <c r="AN80"/>
  <c r="AT79"/>
  <c r="AS79"/>
  <c r="AR79"/>
  <c r="AQ79"/>
  <c r="AP79"/>
  <c r="AO79"/>
  <c r="AN79"/>
  <c r="AT78"/>
  <c r="AS78"/>
  <c r="AR78"/>
  <c r="AQ78"/>
  <c r="AP78"/>
  <c r="AO78"/>
  <c r="AN78"/>
  <c r="AT77"/>
  <c r="AS77"/>
  <c r="AR77"/>
  <c r="AQ77"/>
  <c r="AP77"/>
  <c r="AO77"/>
  <c r="AN77"/>
  <c r="AT76"/>
  <c r="AS76"/>
  <c r="AR76"/>
  <c r="AQ76"/>
  <c r="AP76"/>
  <c r="AO76"/>
  <c r="AN76"/>
  <c r="AT75"/>
  <c r="AS75"/>
  <c r="AR75"/>
  <c r="AQ75"/>
  <c r="AP75"/>
  <c r="AO75"/>
  <c r="AN75"/>
  <c r="AT74"/>
  <c r="AS74"/>
  <c r="AR74"/>
  <c r="AQ74"/>
  <c r="AP74"/>
  <c r="AO74"/>
  <c r="AN74"/>
  <c r="AT73"/>
  <c r="AS73"/>
  <c r="AR73"/>
  <c r="AQ73"/>
  <c r="AP73"/>
  <c r="AO73"/>
  <c r="AN73"/>
  <c r="AT72"/>
  <c r="AS72"/>
  <c r="AR72"/>
  <c r="AQ72"/>
  <c r="AP72"/>
  <c r="AO72"/>
  <c r="AN72"/>
  <c r="AT71"/>
  <c r="AS71"/>
  <c r="AR71"/>
  <c r="AQ71"/>
  <c r="AP71"/>
  <c r="AO71"/>
  <c r="AN71"/>
  <c r="AT70"/>
  <c r="AS70"/>
  <c r="AR70"/>
  <c r="AQ70"/>
  <c r="AP70"/>
  <c r="AO70"/>
  <c r="AN70"/>
  <c r="AT69"/>
  <c r="AS69"/>
  <c r="AR69"/>
  <c r="AQ69"/>
  <c r="AP69"/>
  <c r="AO69"/>
  <c r="AN69"/>
  <c r="AT68"/>
  <c r="AS68"/>
  <c r="AR68"/>
  <c r="AQ68"/>
  <c r="AP68"/>
  <c r="AO68"/>
  <c r="AN68"/>
  <c r="AT67"/>
  <c r="AS67"/>
  <c r="AR67"/>
  <c r="AQ67"/>
  <c r="AP67"/>
  <c r="AO67"/>
  <c r="AN67"/>
  <c r="AT66"/>
  <c r="AS66"/>
  <c r="AR66"/>
  <c r="AQ66"/>
  <c r="AP66"/>
  <c r="AO66"/>
  <c r="AN66"/>
  <c r="AT65"/>
  <c r="AS65"/>
  <c r="AR65"/>
  <c r="AQ65"/>
  <c r="AP65"/>
  <c r="AO65"/>
  <c r="AN65"/>
  <c r="AT64"/>
  <c r="AS64"/>
  <c r="AR64"/>
  <c r="AQ64"/>
  <c r="AP64"/>
  <c r="AO64"/>
  <c r="AN64"/>
  <c r="AT63"/>
  <c r="AS63"/>
  <c r="AR63"/>
  <c r="AQ63"/>
  <c r="AP63"/>
  <c r="AO63"/>
  <c r="AN63"/>
  <c r="AT62"/>
  <c r="AS62"/>
  <c r="AR62"/>
  <c r="AQ62"/>
  <c r="AP62"/>
  <c r="AO62"/>
  <c r="AN62"/>
  <c r="AT60"/>
  <c r="AS60"/>
  <c r="AR60"/>
  <c r="AQ60"/>
  <c r="AP60"/>
  <c r="AO60"/>
  <c r="AN60"/>
  <c r="AT59"/>
  <c r="AS59"/>
  <c r="AR59"/>
  <c r="AQ59"/>
  <c r="AP59"/>
  <c r="AO59"/>
  <c r="AN59"/>
  <c r="AT58"/>
  <c r="AS58"/>
  <c r="AR58"/>
  <c r="AQ58"/>
  <c r="AP58"/>
  <c r="AO58"/>
  <c r="AN58"/>
  <c r="AT57"/>
  <c r="AS57"/>
  <c r="AR57"/>
  <c r="AQ57"/>
  <c r="AP57"/>
  <c r="AO57"/>
  <c r="AN57"/>
  <c r="AT56"/>
  <c r="AS56"/>
  <c r="AR56"/>
  <c r="AQ56"/>
  <c r="AP56"/>
  <c r="AO56"/>
  <c r="AN56"/>
  <c r="AT55"/>
  <c r="AS55"/>
  <c r="AR55"/>
  <c r="AQ55"/>
  <c r="AP55"/>
  <c r="AO55"/>
  <c r="AN55"/>
  <c r="AT54"/>
  <c r="AS54"/>
  <c r="AR54"/>
  <c r="AQ54"/>
  <c r="AP54"/>
  <c r="AO54"/>
  <c r="AN54"/>
  <c r="AT53"/>
  <c r="AS53"/>
  <c r="AR53"/>
  <c r="AQ53"/>
  <c r="AP53"/>
  <c r="AO53"/>
  <c r="AN53"/>
  <c r="AT52"/>
  <c r="AS52"/>
  <c r="AR52"/>
  <c r="AQ52"/>
  <c r="AP52"/>
  <c r="AO52"/>
  <c r="AN52"/>
  <c r="AT51"/>
  <c r="AS51"/>
  <c r="AR51"/>
  <c r="AQ51"/>
  <c r="AP51"/>
  <c r="AO51"/>
  <c r="AN51"/>
  <c r="AT50"/>
  <c r="AS50"/>
  <c r="AR50"/>
  <c r="AQ50"/>
  <c r="AP50"/>
  <c r="AO50"/>
  <c r="AN50"/>
  <c r="AV47"/>
  <c r="AU47"/>
  <c r="AT47"/>
  <c r="AS47"/>
  <c r="AR47"/>
  <c r="AQ47"/>
  <c r="AO47"/>
  <c r="AN47"/>
  <c r="AV45"/>
  <c r="AU45"/>
  <c r="AT45"/>
  <c r="AS45"/>
  <c r="AR45"/>
  <c r="AQ45"/>
  <c r="AO45"/>
  <c r="AN45"/>
  <c r="AV43"/>
  <c r="AU43"/>
  <c r="AT43"/>
  <c r="AS43"/>
  <c r="AR43"/>
  <c r="AQ43"/>
  <c r="AO43"/>
  <c r="AN43"/>
  <c r="AV42"/>
  <c r="AU42"/>
  <c r="AT42"/>
  <c r="AS42"/>
  <c r="AR42"/>
  <c r="AQ42"/>
  <c r="AO42"/>
  <c r="AN42"/>
  <c r="AV41"/>
  <c r="AU41"/>
  <c r="AT41"/>
  <c r="AS41"/>
  <c r="AR41"/>
  <c r="AQ41"/>
  <c r="AO41"/>
  <c r="AN41"/>
  <c r="AV39"/>
  <c r="AU39"/>
  <c r="AT39"/>
  <c r="AS39"/>
  <c r="AR39"/>
  <c r="AQ39"/>
  <c r="AO39"/>
  <c r="AN39"/>
  <c r="AV38"/>
  <c r="AU38"/>
  <c r="AT38"/>
  <c r="AS38"/>
  <c r="AR38"/>
  <c r="AQ38"/>
  <c r="AO38"/>
  <c r="AN38"/>
  <c r="AV37"/>
  <c r="AU37"/>
  <c r="AT37"/>
  <c r="AS37"/>
  <c r="AR37"/>
  <c r="AQ37"/>
  <c r="AO37"/>
  <c r="AN37"/>
  <c r="AV36"/>
  <c r="AU36"/>
  <c r="AT36"/>
  <c r="AS36"/>
  <c r="AR36"/>
  <c r="AQ36"/>
  <c r="AO36"/>
  <c r="AN36"/>
  <c r="AV35"/>
  <c r="AU35"/>
  <c r="AT35"/>
  <c r="AS35"/>
  <c r="AR35"/>
  <c r="AQ35"/>
  <c r="AO35"/>
  <c r="AN35"/>
  <c r="AT34"/>
  <c r="AS34"/>
  <c r="AR34"/>
  <c r="AQ34"/>
  <c r="AN34"/>
  <c r="AT33"/>
  <c r="AS33"/>
  <c r="AR33"/>
  <c r="AQ33"/>
  <c r="AN33"/>
  <c r="AT32"/>
  <c r="AS32"/>
  <c r="AR32"/>
  <c r="AQ32"/>
  <c r="AN32"/>
  <c r="AV31"/>
  <c r="AU31"/>
  <c r="AT31"/>
  <c r="AS31"/>
  <c r="AR31"/>
  <c r="AQ31"/>
  <c r="AO31"/>
  <c r="AV30"/>
  <c r="AU30"/>
  <c r="AT30"/>
  <c r="AS30"/>
  <c r="AR30"/>
  <c r="AQ30"/>
  <c r="AO30"/>
  <c r="AV29"/>
  <c r="AU29"/>
  <c r="AT29"/>
  <c r="AS29"/>
  <c r="AR29"/>
  <c r="AQ29"/>
  <c r="AO29"/>
  <c r="AV28"/>
  <c r="AU28"/>
  <c r="AT28"/>
  <c r="AS28"/>
  <c r="AR28"/>
  <c r="AQ28"/>
  <c r="AO28"/>
  <c r="AV27"/>
  <c r="AU27"/>
  <c r="AT27"/>
  <c r="AS27"/>
  <c r="AR27"/>
  <c r="AQ27"/>
  <c r="AO27"/>
  <c r="AV26"/>
  <c r="AU26"/>
  <c r="AT26"/>
  <c r="AS26"/>
  <c r="AR26"/>
  <c r="AQ26"/>
  <c r="AO26"/>
  <c r="AV25"/>
  <c r="AU25"/>
  <c r="AT25"/>
  <c r="AS25"/>
  <c r="AR25"/>
  <c r="AQ25"/>
  <c r="AO25"/>
  <c r="AV24"/>
  <c r="AU24"/>
  <c r="AT24"/>
  <c r="AS24"/>
  <c r="AR24"/>
  <c r="AQ24"/>
  <c r="AO24"/>
  <c r="AV23"/>
  <c r="AU23"/>
  <c r="AT23"/>
  <c r="AS23"/>
  <c r="AR23"/>
  <c r="AQ23"/>
  <c r="AO23"/>
  <c r="AV22"/>
  <c r="AU22"/>
  <c r="AT22"/>
  <c r="AS22"/>
  <c r="AR22"/>
  <c r="AQ22"/>
  <c r="AO22"/>
  <c r="AV21"/>
  <c r="AU21"/>
  <c r="AT21"/>
  <c r="AS21"/>
  <c r="AR21"/>
  <c r="AQ21"/>
  <c r="AO21"/>
  <c r="AV20"/>
  <c r="AU20"/>
  <c r="AT20"/>
  <c r="AS20"/>
  <c r="AR20"/>
  <c r="AQ20"/>
  <c r="AO20"/>
  <c r="AV19"/>
  <c r="AU19"/>
  <c r="AT19"/>
  <c r="AS19"/>
  <c r="AR19"/>
  <c r="AQ19"/>
  <c r="AO19"/>
  <c r="AV18"/>
  <c r="AU18"/>
  <c r="AT18"/>
  <c r="AS18"/>
  <c r="AR18"/>
  <c r="AQ18"/>
  <c r="AO18"/>
  <c r="AV17"/>
  <c r="AU17"/>
  <c r="AT17"/>
  <c r="AS17"/>
  <c r="AR17"/>
  <c r="AQ17"/>
  <c r="AO17"/>
  <c r="AV16"/>
  <c r="AU16"/>
  <c r="AT16"/>
  <c r="AS16"/>
  <c r="AR16"/>
  <c r="AQ16"/>
  <c r="AO16"/>
  <c r="BI15"/>
  <c r="AV15"/>
  <c r="AU15"/>
  <c r="AT15"/>
  <c r="AS15"/>
  <c r="AR15"/>
  <c r="AQ15"/>
  <c r="AO15"/>
  <c r="AV14"/>
  <c r="AU14"/>
  <c r="AT14"/>
  <c r="AS14"/>
  <c r="AR14"/>
  <c r="AQ14"/>
  <c r="AO14"/>
  <c r="AV13"/>
  <c r="AU13"/>
  <c r="AT13"/>
  <c r="AS13"/>
  <c r="AR13"/>
  <c r="AQ13"/>
  <c r="AO13"/>
  <c r="AV12"/>
  <c r="AU12"/>
  <c r="AT12"/>
  <c r="AS12"/>
  <c r="AR12"/>
  <c r="AQ12"/>
  <c r="AO12"/>
  <c r="AV11"/>
  <c r="AU11"/>
  <c r="AT11"/>
  <c r="AS11"/>
  <c r="AR11"/>
  <c r="AQ11"/>
  <c r="AP11"/>
  <c r="AW11" s="1"/>
  <c r="AO11"/>
  <c r="AN11"/>
  <c r="AV10"/>
  <c r="AU10"/>
  <c r="AT10"/>
  <c r="AS10"/>
  <c r="AR10"/>
  <c r="AQ10"/>
  <c r="AO10"/>
  <c r="AV9"/>
  <c r="AU9"/>
  <c r="AT9"/>
  <c r="AS9"/>
  <c r="AR9"/>
  <c r="AQ9"/>
  <c r="AO9"/>
  <c r="AV8"/>
  <c r="AU8"/>
  <c r="AT8"/>
  <c r="AS8"/>
  <c r="AR8"/>
  <c r="AQ8"/>
  <c r="AO8"/>
  <c r="AV7"/>
  <c r="AU7"/>
  <c r="AT7"/>
  <c r="AS7"/>
  <c r="AR7"/>
  <c r="AQ7"/>
  <c r="AO7"/>
  <c r="AV6"/>
  <c r="AU6"/>
  <c r="AT6"/>
  <c r="AS6"/>
  <c r="AR6"/>
  <c r="AQ6"/>
  <c r="AO6"/>
  <c r="AV5"/>
  <c r="AU5"/>
  <c r="AT5"/>
  <c r="AS5"/>
  <c r="AR5"/>
  <c r="AQ5"/>
  <c r="AO5"/>
  <c r="AV4"/>
  <c r="AU4"/>
  <c r="AT4"/>
  <c r="AS4"/>
  <c r="AR4"/>
  <c r="AQ4"/>
  <c r="AO4"/>
  <c r="AV3"/>
  <c r="AU3"/>
  <c r="AT3"/>
  <c r="AS3"/>
  <c r="AR3"/>
  <c r="AQ3"/>
  <c r="AO3"/>
  <c r="AW39" l="1"/>
  <c r="AW33"/>
  <c r="AW61"/>
  <c r="AW32"/>
  <c r="AW34"/>
  <c r="AW7"/>
  <c r="AW13"/>
  <c r="AW18"/>
  <c r="AW22"/>
  <c r="AW26"/>
  <c r="AW30"/>
  <c r="AW14"/>
  <c r="AW19"/>
  <c r="AW23"/>
  <c r="AW27"/>
  <c r="AW6"/>
  <c r="AW15"/>
  <c r="AW8"/>
  <c r="AW35"/>
  <c r="AW36"/>
  <c r="AW38"/>
  <c r="AW12"/>
  <c r="AW50"/>
  <c r="AW54"/>
  <c r="AW58"/>
  <c r="AW62"/>
  <c r="AW70"/>
  <c r="AW78"/>
  <c r="AW82"/>
  <c r="AW86"/>
  <c r="AW90"/>
  <c r="AW96"/>
  <c r="AW100"/>
  <c r="AW104"/>
  <c r="AW108"/>
  <c r="AW112"/>
  <c r="AW116"/>
  <c r="AW120"/>
  <c r="AW124"/>
  <c r="AW128"/>
  <c r="AW66"/>
  <c r="AW74"/>
  <c r="AW51"/>
  <c r="AW55"/>
  <c r="AW59"/>
  <c r="AW63"/>
  <c r="AW67"/>
  <c r="AW71"/>
  <c r="AW79"/>
  <c r="AW83"/>
  <c r="AW87"/>
  <c r="AW93"/>
  <c r="AW97"/>
  <c r="AW101"/>
  <c r="AW105"/>
  <c r="AW109"/>
  <c r="AW113"/>
  <c r="AW117"/>
  <c r="AW121"/>
  <c r="AW125"/>
  <c r="AW3"/>
  <c r="AW5"/>
  <c r="AW53"/>
  <c r="AW57"/>
  <c r="AW65"/>
  <c r="AW69"/>
  <c r="AW73"/>
  <c r="AW77"/>
  <c r="AW81"/>
  <c r="AW85"/>
  <c r="AW89"/>
  <c r="AW95"/>
  <c r="AW99"/>
  <c r="AW103"/>
  <c r="AW107"/>
  <c r="AW111"/>
  <c r="AW115"/>
  <c r="AW119"/>
  <c r="AW123"/>
  <c r="AW127"/>
  <c r="AW4"/>
  <c r="AW10"/>
  <c r="AW52"/>
  <c r="AW56"/>
  <c r="AW60"/>
  <c r="AW64"/>
  <c r="AW68"/>
  <c r="AW72"/>
  <c r="AW76"/>
  <c r="AW80"/>
  <c r="AW84"/>
  <c r="AW88"/>
  <c r="AW94"/>
  <c r="AW98"/>
  <c r="AW102"/>
  <c r="AW106"/>
  <c r="AW110"/>
  <c r="AW114"/>
  <c r="AW118"/>
  <c r="AW122"/>
  <c r="AW126"/>
  <c r="AW75"/>
  <c r="AW37"/>
  <c r="AW41"/>
  <c r="AW42"/>
  <c r="AW45"/>
  <c r="AW43"/>
  <c r="AW31"/>
  <c r="AW17"/>
  <c r="AW21"/>
  <c r="AW25"/>
  <c r="AW29"/>
  <c r="AW9"/>
  <c r="AW16"/>
  <c r="AW20"/>
  <c r="AW24"/>
  <c r="AW28"/>
  <c r="C5" i="7" l="1"/>
  <c r="E17" l="1"/>
  <c r="D17"/>
  <c r="C17"/>
  <c r="B17"/>
  <c r="H14"/>
  <c r="G14"/>
  <c r="F14"/>
  <c r="E14"/>
  <c r="D14"/>
  <c r="C14"/>
  <c r="B14"/>
  <c r="H11"/>
  <c r="G11"/>
  <c r="F11"/>
  <c r="E11"/>
  <c r="D11"/>
  <c r="C11"/>
  <c r="B11"/>
  <c r="H8"/>
  <c r="G8"/>
  <c r="F8"/>
  <c r="E8"/>
  <c r="D8"/>
  <c r="C8"/>
  <c r="B8"/>
  <c r="H5"/>
  <c r="G5"/>
  <c r="F5"/>
  <c r="E5"/>
  <c r="D5"/>
  <c r="E17" i="8"/>
  <c r="D17"/>
  <c r="C17"/>
  <c r="B17"/>
  <c r="H14"/>
  <c r="G14"/>
  <c r="F14"/>
  <c r="E14"/>
  <c r="D14"/>
  <c r="C14"/>
  <c r="B14"/>
  <c r="H11"/>
  <c r="G11"/>
  <c r="F11"/>
  <c r="E11"/>
  <c r="D11"/>
  <c r="C11"/>
  <c r="B11"/>
  <c r="H8"/>
  <c r="G8"/>
  <c r="F8"/>
  <c r="E8"/>
  <c r="D8"/>
  <c r="C8"/>
  <c r="B8"/>
  <c r="H5"/>
  <c r="G5"/>
  <c r="F5"/>
  <c r="E5"/>
  <c r="D5"/>
  <c r="C5"/>
  <c r="C26" l="1"/>
  <c r="D26"/>
  <c r="E26"/>
  <c r="F26"/>
  <c r="B26"/>
  <c r="G26"/>
  <c r="H26"/>
  <c r="H29" i="7"/>
  <c r="F29"/>
  <c r="B29"/>
  <c r="C29"/>
  <c r="E29"/>
  <c r="D29"/>
  <c r="G29"/>
</calcChain>
</file>

<file path=xl/sharedStrings.xml><?xml version="1.0" encoding="utf-8"?>
<sst xmlns="http://schemas.openxmlformats.org/spreadsheetml/2006/main" count="4271" uniqueCount="349">
  <si>
    <t>직급</t>
    <phoneticPr fontId="7" type="noConversion"/>
  </si>
  <si>
    <t>휴직</t>
  </si>
  <si>
    <t>"</t>
  </si>
  <si>
    <t>이은영</t>
    <phoneticPr fontId="2" type="noConversion"/>
  </si>
  <si>
    <t>"</t>
    <phoneticPr fontId="7" type="noConversion"/>
  </si>
  <si>
    <t>수,금</t>
    <phoneticPr fontId="7" type="noConversion"/>
  </si>
  <si>
    <t>원장</t>
    <phoneticPr fontId="7" type="noConversion"/>
  </si>
  <si>
    <t xml:space="preserve">사랑동1나
</t>
  </si>
  <si>
    <t>N</t>
    <phoneticPr fontId="15" type="noConversion"/>
  </si>
  <si>
    <t>MD</t>
    <phoneticPr fontId="15" type="noConversion"/>
  </si>
  <si>
    <t>E</t>
    <phoneticPr fontId="15" type="noConversion"/>
  </si>
  <si>
    <t>D</t>
    <phoneticPr fontId="15" type="noConversion"/>
  </si>
  <si>
    <t>9시간(아,점)</t>
    <phoneticPr fontId="15" type="noConversion"/>
  </si>
  <si>
    <t>9시간(점)</t>
    <phoneticPr fontId="15" type="noConversion"/>
  </si>
  <si>
    <t>9시간(점,저)</t>
    <phoneticPr fontId="2" type="noConversion"/>
  </si>
  <si>
    <t>10시간 30분(2시간)</t>
    <phoneticPr fontId="15" type="noConversion"/>
  </si>
  <si>
    <t>사랑동
2나</t>
    <phoneticPr fontId="2" type="noConversion"/>
  </si>
  <si>
    <t>사랑동
2다</t>
    <phoneticPr fontId="2" type="noConversion"/>
  </si>
  <si>
    <t>사랑동
3나</t>
    <phoneticPr fontId="2" type="noConversion"/>
  </si>
  <si>
    <t>사랑동
3다</t>
    <phoneticPr fontId="2" type="noConversion"/>
  </si>
  <si>
    <t>행복동
1가</t>
    <phoneticPr fontId="2" type="noConversion"/>
  </si>
  <si>
    <t>행복동
2가</t>
    <phoneticPr fontId="2" type="noConversion"/>
  </si>
  <si>
    <t>행복동
2나</t>
    <phoneticPr fontId="2" type="noConversion"/>
  </si>
  <si>
    <t>사랑동
1가</t>
    <phoneticPr fontId="2" type="noConversion"/>
  </si>
  <si>
    <t>사랑동
2가</t>
    <phoneticPr fontId="2" type="noConversion"/>
  </si>
  <si>
    <t>토,월</t>
    <phoneticPr fontId="7" type="noConversion"/>
  </si>
  <si>
    <t>요양보호사</t>
    <phoneticPr fontId="2" type="noConversion"/>
  </si>
  <si>
    <t xml:space="preserve">                                * 패턴  :NN-휴-MD,EE-휴-DD-휴(규칙)
                                * M3 : 휴무 추가자 대체 근무(09:00~18:00)   *차 : 연차   *F : M3인데 연차사용하는 사람</t>
    <phoneticPr fontId="2" type="noConversion"/>
  </si>
  <si>
    <t>일,목</t>
    <phoneticPr fontId="7" type="noConversion"/>
  </si>
  <si>
    <t>토,일 휴무</t>
    <phoneticPr fontId="2" type="noConversion"/>
  </si>
  <si>
    <t>화,수 휴무</t>
    <phoneticPr fontId="7" type="noConversion"/>
  </si>
  <si>
    <t>사랑동3가</t>
    <phoneticPr fontId="2" type="noConversion"/>
  </si>
  <si>
    <t>출장</t>
    <phoneticPr fontId="2" type="noConversion"/>
  </si>
  <si>
    <t>A</t>
    <phoneticPr fontId="15" type="noConversion"/>
  </si>
  <si>
    <t>13:30~17:30</t>
    <phoneticPr fontId="15" type="noConversion"/>
  </si>
  <si>
    <t>4시간</t>
    <phoneticPr fontId="15" type="noConversion"/>
  </si>
  <si>
    <t>S1: 패턴</t>
    <phoneticPr fontId="2" type="noConversion"/>
  </si>
  <si>
    <t>N</t>
    <phoneticPr fontId="2" type="noConversion"/>
  </si>
  <si>
    <t>D</t>
    <phoneticPr fontId="2" type="noConversion"/>
  </si>
  <si>
    <t>차</t>
    <phoneticPr fontId="2" type="noConversion"/>
  </si>
  <si>
    <t>병가</t>
    <phoneticPr fontId="2" type="noConversion"/>
  </si>
  <si>
    <t>교육</t>
    <phoneticPr fontId="2" type="noConversion"/>
  </si>
  <si>
    <t>DN</t>
    <phoneticPr fontId="2" type="noConversion"/>
  </si>
  <si>
    <t>근무시간(일)</t>
    <phoneticPr fontId="2" type="noConversion"/>
  </si>
  <si>
    <t>반전</t>
    <phoneticPr fontId="2" type="noConversion"/>
  </si>
  <si>
    <t>반후</t>
    <phoneticPr fontId="2" type="noConversion"/>
  </si>
  <si>
    <t>AM</t>
    <phoneticPr fontId="2" type="noConversion"/>
  </si>
  <si>
    <t>AX</t>
    <phoneticPr fontId="2" type="noConversion"/>
  </si>
  <si>
    <t>토,일 휴무</t>
    <phoneticPr fontId="7" type="noConversion"/>
  </si>
  <si>
    <t>급여 근무시간</t>
    <phoneticPr fontId="2" type="noConversion"/>
  </si>
  <si>
    <t>집중실</t>
    <phoneticPr fontId="2" type="noConversion"/>
  </si>
  <si>
    <t>06:00~15:00</t>
    <phoneticPr fontId="2" type="noConversion"/>
  </si>
  <si>
    <t>06:00~18:00</t>
    <phoneticPr fontId="2" type="noConversion"/>
  </si>
  <si>
    <t>08:30~18:00</t>
    <phoneticPr fontId="2" type="noConversion"/>
  </si>
  <si>
    <t>왕태숙(1)</t>
    <phoneticPr fontId="7" type="noConversion"/>
  </si>
  <si>
    <t>사무
국장</t>
    <phoneticPr fontId="7" type="noConversion"/>
  </si>
  <si>
    <t>김수련3</t>
    <phoneticPr fontId="2" type="noConversion"/>
  </si>
  <si>
    <t>총무
과장</t>
    <phoneticPr fontId="2" type="noConversion"/>
  </si>
  <si>
    <t>안정환2</t>
    <phoneticPr fontId="2" type="noConversion"/>
  </si>
  <si>
    <t>서무</t>
    <phoneticPr fontId="7" type="noConversion"/>
  </si>
  <si>
    <t>한재욱3</t>
    <phoneticPr fontId="9" type="noConversion"/>
  </si>
  <si>
    <t>관리
대리</t>
    <phoneticPr fontId="7" type="noConversion"/>
  </si>
  <si>
    <t>이언복</t>
    <phoneticPr fontId="7" type="noConversion"/>
  </si>
  <si>
    <t>경비</t>
    <phoneticPr fontId="7" type="noConversion"/>
  </si>
  <si>
    <t>김소연2</t>
    <phoneticPr fontId="7" type="noConversion"/>
  </si>
  <si>
    <t>복지
대리</t>
    <phoneticPr fontId="7" type="noConversion"/>
  </si>
  <si>
    <t>고희만1</t>
    <phoneticPr fontId="7" type="noConversion"/>
  </si>
  <si>
    <t>복지
주임</t>
    <phoneticPr fontId="7" type="noConversion"/>
  </si>
  <si>
    <t>서현진3</t>
    <phoneticPr fontId="9" type="noConversion"/>
  </si>
  <si>
    <t>정서윤3</t>
    <phoneticPr fontId="7" type="noConversion"/>
  </si>
  <si>
    <t>정후남1</t>
    <phoneticPr fontId="7" type="noConversion"/>
  </si>
  <si>
    <t>"</t>
    <phoneticPr fontId="7" type="noConversion"/>
  </si>
  <si>
    <t>이현주3</t>
    <phoneticPr fontId="7" type="noConversion"/>
  </si>
  <si>
    <t>서현자3</t>
    <phoneticPr fontId="7" type="noConversion"/>
  </si>
  <si>
    <t>오순옥2</t>
    <phoneticPr fontId="2" type="noConversion"/>
  </si>
  <si>
    <t>김순원</t>
    <phoneticPr fontId="2" type="noConversion"/>
  </si>
  <si>
    <t>위생원</t>
    <phoneticPr fontId="7" type="noConversion"/>
  </si>
  <si>
    <t>이정희</t>
    <phoneticPr fontId="7" type="noConversion"/>
  </si>
  <si>
    <t>김정례</t>
    <phoneticPr fontId="7" type="noConversion"/>
  </si>
  <si>
    <t>한영옥2</t>
    <phoneticPr fontId="9" type="noConversion"/>
  </si>
  <si>
    <t>박갑순1</t>
    <phoneticPr fontId="7" type="noConversion"/>
  </si>
  <si>
    <t>간호
주임</t>
    <phoneticPr fontId="7" type="noConversion"/>
  </si>
  <si>
    <t>박은숙3</t>
    <phoneticPr fontId="7" type="noConversion"/>
  </si>
  <si>
    <t>간호사</t>
    <phoneticPr fontId="7" type="noConversion"/>
  </si>
  <si>
    <t>이윤형(화,수)</t>
    <phoneticPr fontId="9" type="noConversion"/>
  </si>
  <si>
    <t>장금순(목,금)</t>
    <phoneticPr fontId="7" type="noConversion"/>
  </si>
  <si>
    <t>장경숙(1)</t>
    <phoneticPr fontId="9" type="noConversion"/>
  </si>
  <si>
    <t>물리치료과장</t>
    <phoneticPr fontId="7" type="noConversion"/>
  </si>
  <si>
    <t>채연옥(2)</t>
    <phoneticPr fontId="9" type="noConversion"/>
  </si>
  <si>
    <t>물리치료대리</t>
    <phoneticPr fontId="7" type="noConversion"/>
  </si>
  <si>
    <t>이진민1</t>
    <phoneticPr fontId="9" type="noConversion"/>
  </si>
  <si>
    <t>영양사</t>
    <phoneticPr fontId="7" type="noConversion"/>
  </si>
  <si>
    <t>조리원</t>
    <phoneticPr fontId="7" type="noConversion"/>
  </si>
  <si>
    <t>서외숙</t>
    <phoneticPr fontId="2" type="noConversion"/>
  </si>
  <si>
    <t>박경희2</t>
    <phoneticPr fontId="2" type="noConversion"/>
  </si>
  <si>
    <t>한철수</t>
    <phoneticPr fontId="9" type="noConversion"/>
  </si>
  <si>
    <t>성   명</t>
    <phoneticPr fontId="2" type="noConversion"/>
  </si>
  <si>
    <t>19:00~06:30</t>
    <phoneticPr fontId="2" type="noConversion"/>
  </si>
  <si>
    <t>21:00~08:30</t>
    <phoneticPr fontId="2" type="noConversion"/>
  </si>
  <si>
    <t>19:00~06:30(이)
21:00~08:30(여)</t>
    <phoneticPr fontId="2" type="noConversion"/>
  </si>
  <si>
    <t>이정효3</t>
    <phoneticPr fontId="7" type="noConversion"/>
  </si>
  <si>
    <t>박은진2</t>
    <phoneticPr fontId="9" type="noConversion"/>
  </si>
  <si>
    <t>신은경1</t>
    <phoneticPr fontId="2" type="noConversion"/>
  </si>
  <si>
    <t>특별
근무자</t>
    <phoneticPr fontId="2" type="noConversion"/>
  </si>
  <si>
    <t>조장</t>
    <phoneticPr fontId="7" type="noConversion"/>
  </si>
  <si>
    <t>토,일 휴무</t>
    <phoneticPr fontId="2" type="noConversion"/>
  </si>
  <si>
    <t>07:00~16:00</t>
    <phoneticPr fontId="2" type="noConversion"/>
  </si>
  <si>
    <t>07:00~16:00</t>
    <phoneticPr fontId="15" type="noConversion"/>
  </si>
  <si>
    <t>09:00~18:00</t>
    <phoneticPr fontId="15" type="noConversion"/>
  </si>
  <si>
    <t>12:00~21:00</t>
    <phoneticPr fontId="15" type="noConversion"/>
  </si>
  <si>
    <t>21:00~07:30</t>
    <phoneticPr fontId="15" type="noConversion"/>
  </si>
  <si>
    <t>근무자:</t>
    <phoneticPr fontId="2" type="noConversion"/>
  </si>
  <si>
    <t>안정환</t>
    <phoneticPr fontId="2" type="noConversion"/>
  </si>
  <si>
    <t>일</t>
    <phoneticPr fontId="2" type="noConversion"/>
  </si>
  <si>
    <t>월</t>
    <phoneticPr fontId="2" type="noConversion"/>
  </si>
  <si>
    <t>회</t>
    <phoneticPr fontId="2" type="noConversion"/>
  </si>
  <si>
    <t>수</t>
    <phoneticPr fontId="2" type="noConversion"/>
  </si>
  <si>
    <t>목</t>
    <phoneticPr fontId="2" type="noConversion"/>
  </si>
  <si>
    <t>금</t>
    <phoneticPr fontId="2" type="noConversion"/>
  </si>
  <si>
    <t>토</t>
    <phoneticPr fontId="2" type="noConversion"/>
  </si>
  <si>
    <t>D</t>
    <phoneticPr fontId="2" type="noConversion"/>
  </si>
  <si>
    <t>DN</t>
    <phoneticPr fontId="2" type="noConversion"/>
  </si>
  <si>
    <t>N</t>
    <phoneticPr fontId="2" type="noConversion"/>
  </si>
  <si>
    <t>휴</t>
    <phoneticPr fontId="2" type="noConversion"/>
  </si>
  <si>
    <t>병가</t>
    <phoneticPr fontId="2" type="noConversion"/>
  </si>
  <si>
    <t>차</t>
    <phoneticPr fontId="2" type="noConversion"/>
  </si>
  <si>
    <t>서명:</t>
    <phoneticPr fontId="2" type="noConversion"/>
  </si>
  <si>
    <t>교육+출장</t>
    <phoneticPr fontId="2" type="noConversion"/>
  </si>
  <si>
    <t>박윤숙</t>
    <phoneticPr fontId="2" type="noConversion"/>
  </si>
  <si>
    <t>회</t>
    <phoneticPr fontId="2" type="noConversion"/>
  </si>
  <si>
    <t>수</t>
    <phoneticPr fontId="2" type="noConversion"/>
  </si>
  <si>
    <t>목</t>
    <phoneticPr fontId="2" type="noConversion"/>
  </si>
  <si>
    <t>금</t>
    <phoneticPr fontId="2" type="noConversion"/>
  </si>
  <si>
    <t>토</t>
    <phoneticPr fontId="2" type="noConversion"/>
  </si>
  <si>
    <t>D</t>
    <phoneticPr fontId="2" type="noConversion"/>
  </si>
  <si>
    <t>MD+M3</t>
    <phoneticPr fontId="2" type="noConversion"/>
  </si>
  <si>
    <t>E</t>
    <phoneticPr fontId="2" type="noConversion"/>
  </si>
  <si>
    <t>N</t>
    <phoneticPr fontId="2" type="noConversion"/>
  </si>
  <si>
    <t>휴</t>
    <phoneticPr fontId="2" type="noConversion"/>
  </si>
  <si>
    <t>병가</t>
    <phoneticPr fontId="2" type="noConversion"/>
  </si>
  <si>
    <t>차</t>
    <phoneticPr fontId="2" type="noConversion"/>
  </si>
  <si>
    <t>07:00~16:00</t>
    <phoneticPr fontId="2" type="noConversion"/>
  </si>
  <si>
    <t>09:00~18:00</t>
    <phoneticPr fontId="2" type="noConversion"/>
  </si>
  <si>
    <t>휴무</t>
    <phoneticPr fontId="2" type="noConversion"/>
  </si>
  <si>
    <t>연차</t>
    <phoneticPr fontId="2" type="noConversion"/>
  </si>
  <si>
    <t>서명:</t>
    <phoneticPr fontId="2" type="noConversion"/>
  </si>
  <si>
    <r>
      <rPr>
        <b/>
        <sz val="11"/>
        <color theme="1"/>
        <rFont val="맑은 고딕"/>
        <family val="3"/>
        <charset val="129"/>
        <scheme val="minor"/>
      </rPr>
      <t>요양보호사</t>
    </r>
    <r>
      <rPr>
        <b/>
        <sz val="14"/>
        <color theme="1"/>
        <rFont val="맑은 고딕"/>
        <family val="3"/>
        <charset val="129"/>
        <scheme val="minor"/>
      </rPr>
      <t>:</t>
    </r>
    <phoneticPr fontId="2" type="noConversion"/>
  </si>
  <si>
    <t>12:00~21:00</t>
    <phoneticPr fontId="2" type="noConversion"/>
  </si>
  <si>
    <t>21:00~07:30</t>
    <phoneticPr fontId="2" type="noConversion"/>
  </si>
  <si>
    <t>7월근무실적표</t>
    <phoneticPr fontId="2" type="noConversion"/>
  </si>
  <si>
    <t>임미정1</t>
    <phoneticPr fontId="2" type="noConversion"/>
  </si>
  <si>
    <t>김애경</t>
    <phoneticPr fontId="2" type="noConversion"/>
  </si>
  <si>
    <t>김성심</t>
    <phoneticPr fontId="2" type="noConversion"/>
  </si>
  <si>
    <t>MD</t>
    <phoneticPr fontId="2" type="noConversion"/>
  </si>
  <si>
    <t>M3</t>
    <phoneticPr fontId="2" type="noConversion"/>
  </si>
  <si>
    <t>김설기</t>
    <phoneticPr fontId="2" type="noConversion"/>
  </si>
  <si>
    <t>배정자</t>
    <phoneticPr fontId="2" type="noConversion"/>
  </si>
  <si>
    <t>송은희</t>
    <phoneticPr fontId="9" type="noConversion"/>
  </si>
  <si>
    <t>정경복</t>
    <phoneticPr fontId="9" type="noConversion"/>
  </si>
  <si>
    <t>최명신</t>
    <phoneticPr fontId="9" type="noConversion"/>
  </si>
  <si>
    <t>최태옥</t>
    <phoneticPr fontId="9" type="noConversion"/>
  </si>
  <si>
    <t>김옥경</t>
    <phoneticPr fontId="9" type="noConversion"/>
  </si>
  <si>
    <t>이미향</t>
    <phoneticPr fontId="2" type="noConversion"/>
  </si>
  <si>
    <t>김민경</t>
    <phoneticPr fontId="2" type="noConversion"/>
  </si>
  <si>
    <t>한만조</t>
    <phoneticPr fontId="2" type="noConversion"/>
  </si>
  <si>
    <t>권영미</t>
    <phoneticPr fontId="2" type="noConversion"/>
  </si>
  <si>
    <t>박인숙</t>
    <phoneticPr fontId="2" type="noConversion"/>
  </si>
  <si>
    <t>남기정</t>
    <phoneticPr fontId="2" type="noConversion"/>
  </si>
  <si>
    <t>이서현</t>
    <phoneticPr fontId="2" type="noConversion"/>
  </si>
  <si>
    <t>장경임</t>
    <phoneticPr fontId="2" type="noConversion"/>
  </si>
  <si>
    <t>이미선</t>
    <phoneticPr fontId="2" type="noConversion"/>
  </si>
  <si>
    <t>최금숙</t>
    <phoneticPr fontId="2" type="noConversion"/>
  </si>
  <si>
    <t>박봉순</t>
    <phoneticPr fontId="2" type="noConversion"/>
  </si>
  <si>
    <t>지성미</t>
    <phoneticPr fontId="2" type="noConversion"/>
  </si>
  <si>
    <t>김영임</t>
    <phoneticPr fontId="2" type="noConversion"/>
  </si>
  <si>
    <t>이경</t>
    <phoneticPr fontId="2" type="noConversion"/>
  </si>
  <si>
    <t>김미경</t>
    <phoneticPr fontId="2" type="noConversion"/>
  </si>
  <si>
    <t>김덕자</t>
    <phoneticPr fontId="2" type="noConversion"/>
  </si>
  <si>
    <t>황치임</t>
    <phoneticPr fontId="2" type="noConversion"/>
  </si>
  <si>
    <t>오영숙</t>
    <phoneticPr fontId="2" type="noConversion"/>
  </si>
  <si>
    <t>이창예</t>
    <phoneticPr fontId="2" type="noConversion"/>
  </si>
  <si>
    <t>김정희A</t>
    <phoneticPr fontId="2" type="noConversion"/>
  </si>
  <si>
    <t>차량
기사</t>
    <phoneticPr fontId="2" type="noConversion"/>
  </si>
  <si>
    <t>박미화2</t>
    <phoneticPr fontId="2" type="noConversion"/>
  </si>
  <si>
    <t>이연희</t>
    <phoneticPr fontId="2" type="noConversion"/>
  </si>
  <si>
    <t>오진향</t>
    <phoneticPr fontId="9" type="noConversion"/>
  </si>
  <si>
    <t>안선희</t>
    <phoneticPr fontId="9" type="noConversion"/>
  </si>
  <si>
    <t>간호
과장</t>
    <phoneticPr fontId="7" type="noConversion"/>
  </si>
  <si>
    <t>오원근2</t>
    <phoneticPr fontId="2" type="noConversion"/>
  </si>
  <si>
    <t>김정희B</t>
    <phoneticPr fontId="2" type="noConversion"/>
  </si>
  <si>
    <t>이양원</t>
    <phoneticPr fontId="2" type="noConversion"/>
  </si>
  <si>
    <t>서명순</t>
    <phoneticPr fontId="2" type="noConversion"/>
  </si>
  <si>
    <t>이혜숙</t>
    <phoneticPr fontId="2" type="noConversion"/>
  </si>
  <si>
    <t>휴직</t>
    <phoneticPr fontId="2" type="noConversion"/>
  </si>
  <si>
    <t>(첫째주 주일 근무)</t>
    <phoneticPr fontId="2" type="noConversion"/>
  </si>
  <si>
    <t>(당분간 1조 근무</t>
    <phoneticPr fontId="2" type="noConversion"/>
  </si>
  <si>
    <t>E</t>
  </si>
  <si>
    <t>N</t>
  </si>
  <si>
    <t>휴</t>
  </si>
  <si>
    <t>D</t>
  </si>
  <si>
    <t>전숙자</t>
    <phoneticPr fontId="2" type="noConversion"/>
  </si>
  <si>
    <t>김순옥</t>
    <phoneticPr fontId="2" type="noConversion"/>
  </si>
  <si>
    <t>라인숙</t>
    <phoneticPr fontId="9" type="noConversion"/>
  </si>
  <si>
    <t>조영숙</t>
    <phoneticPr fontId="9" type="noConversion"/>
  </si>
  <si>
    <t>조재숙</t>
    <phoneticPr fontId="9" type="noConversion"/>
  </si>
  <si>
    <t>이재영</t>
    <phoneticPr fontId="2" type="noConversion"/>
  </si>
  <si>
    <t>최윤서</t>
    <phoneticPr fontId="2" type="noConversion"/>
  </si>
  <si>
    <t>민선기</t>
    <phoneticPr fontId="2" type="noConversion"/>
  </si>
  <si>
    <t>안혜균</t>
    <phoneticPr fontId="2" type="noConversion"/>
  </si>
  <si>
    <t>이유란</t>
    <phoneticPr fontId="2" type="noConversion"/>
  </si>
  <si>
    <t>신영옥</t>
    <phoneticPr fontId="2" type="noConversion"/>
  </si>
  <si>
    <t>김미옥</t>
    <phoneticPr fontId="2" type="noConversion"/>
  </si>
  <si>
    <t>김덕희</t>
    <phoneticPr fontId="2" type="noConversion"/>
  </si>
  <si>
    <t>허말순</t>
    <phoneticPr fontId="2" type="noConversion"/>
  </si>
  <si>
    <t>윤태호</t>
    <phoneticPr fontId="9" type="noConversion"/>
  </si>
  <si>
    <t>손상희2</t>
    <phoneticPr fontId="2" type="noConversion"/>
  </si>
  <si>
    <t>고점숙</t>
    <phoneticPr fontId="2" type="noConversion"/>
  </si>
  <si>
    <t>고은미1</t>
    <phoneticPr fontId="2" type="noConversion"/>
  </si>
  <si>
    <t>신용민</t>
    <phoneticPr fontId="2" type="noConversion"/>
  </si>
  <si>
    <t>요양</t>
    <phoneticPr fontId="2" type="noConversion"/>
  </si>
  <si>
    <t>보호사</t>
    <phoneticPr fontId="7" type="noConversion"/>
  </si>
  <si>
    <t>요양보호사 총82명(조장 5명, 실근무자 77명)</t>
    <phoneticPr fontId="2" type="noConversion"/>
  </si>
  <si>
    <t>목.금 휴무</t>
    <phoneticPr fontId="7" type="noConversion"/>
  </si>
  <si>
    <t>목,금 휴무</t>
    <phoneticPr fontId="7" type="noConversion"/>
  </si>
  <si>
    <t>토.일 휴무</t>
    <phoneticPr fontId="7" type="noConversion"/>
  </si>
  <si>
    <t>11:30~18:00</t>
    <phoneticPr fontId="2" type="noConversion"/>
  </si>
  <si>
    <t>이은미A</t>
    <phoneticPr fontId="2" type="noConversion"/>
  </si>
  <si>
    <t>화</t>
    <phoneticPr fontId="2" type="noConversion"/>
  </si>
  <si>
    <t>박정윤</t>
    <phoneticPr fontId="2" type="noConversion"/>
  </si>
  <si>
    <t>박윤숙</t>
    <phoneticPr fontId="2" type="noConversion"/>
  </si>
  <si>
    <t>김현숙</t>
    <phoneticPr fontId="2" type="noConversion"/>
  </si>
  <si>
    <t>추복단</t>
    <phoneticPr fontId="2" type="noConversion"/>
  </si>
  <si>
    <t>이용화</t>
    <phoneticPr fontId="2" type="noConversion"/>
  </si>
  <si>
    <t>채선금</t>
    <phoneticPr fontId="2" type="noConversion"/>
  </si>
  <si>
    <t>이은미B</t>
    <phoneticPr fontId="2" type="noConversion"/>
  </si>
  <si>
    <t>이창호</t>
    <phoneticPr fontId="9" type="noConversion"/>
  </si>
  <si>
    <t>황옥희</t>
    <phoneticPr fontId="9" type="noConversion"/>
  </si>
  <si>
    <t>MD</t>
  </si>
  <si>
    <t>김금자</t>
    <phoneticPr fontId="2" type="noConversion"/>
  </si>
  <si>
    <t>허선미</t>
    <phoneticPr fontId="2" type="noConversion"/>
  </si>
  <si>
    <t>장경</t>
    <phoneticPr fontId="2" type="noConversion"/>
  </si>
  <si>
    <t>최윤희</t>
    <phoneticPr fontId="2" type="noConversion"/>
  </si>
  <si>
    <t>차</t>
  </si>
  <si>
    <t>이신우</t>
    <phoneticPr fontId="2" type="noConversion"/>
  </si>
  <si>
    <t>전상숙</t>
    <phoneticPr fontId="2" type="noConversion"/>
  </si>
  <si>
    <t>노희송</t>
    <phoneticPr fontId="2" type="noConversion"/>
  </si>
  <si>
    <t>정흥숙</t>
    <phoneticPr fontId="2" type="noConversion"/>
  </si>
  <si>
    <t>서경희</t>
    <phoneticPr fontId="2" type="noConversion"/>
  </si>
  <si>
    <t>김서진</t>
    <phoneticPr fontId="2" type="noConversion"/>
  </si>
  <si>
    <t>이재춘</t>
    <phoneticPr fontId="2" type="noConversion"/>
  </si>
  <si>
    <t>송현숙</t>
    <phoneticPr fontId="2" type="noConversion"/>
  </si>
  <si>
    <t>토,일 휴무</t>
    <phoneticPr fontId="7" type="noConversion"/>
  </si>
  <si>
    <t>목,금 휴무</t>
    <phoneticPr fontId="7" type="noConversion"/>
  </si>
  <si>
    <t>화,수 휴무</t>
    <phoneticPr fontId="7" type="noConversion"/>
  </si>
  <si>
    <t>임자영</t>
    <phoneticPr fontId="2" type="noConversion"/>
  </si>
  <si>
    <t>김선혜</t>
    <phoneticPr fontId="2" type="noConversion"/>
  </si>
  <si>
    <t>채경자</t>
    <phoneticPr fontId="2" type="noConversion"/>
  </si>
  <si>
    <t>화,수 휴무</t>
    <phoneticPr fontId="7" type="noConversion"/>
  </si>
  <si>
    <t>토,일 휴무</t>
    <phoneticPr fontId="7" type="noConversion"/>
  </si>
  <si>
    <t>이승자</t>
    <phoneticPr fontId="2" type="noConversion"/>
  </si>
  <si>
    <t>off</t>
  </si>
  <si>
    <t>화.수</t>
    <phoneticPr fontId="2" type="noConversion"/>
  </si>
  <si>
    <t>E2</t>
    <phoneticPr fontId="2" type="noConversion"/>
  </si>
  <si>
    <t>08:30~19:00</t>
    <phoneticPr fontId="2" type="noConversion"/>
  </si>
  <si>
    <t>E1</t>
    <phoneticPr fontId="2" type="noConversion"/>
  </si>
  <si>
    <t>10:00~19:00</t>
    <phoneticPr fontId="2" type="noConversion"/>
  </si>
  <si>
    <t>"</t>
    <phoneticPr fontId="7" type="noConversion"/>
  </si>
  <si>
    <t>복지사</t>
    <phoneticPr fontId="7" type="noConversion"/>
  </si>
  <si>
    <t>화</t>
    <phoneticPr fontId="7" type="noConversion"/>
  </si>
  <si>
    <t>일</t>
    <phoneticPr fontId="2" type="noConversion"/>
  </si>
  <si>
    <t>월</t>
    <phoneticPr fontId="2" type="noConversion"/>
  </si>
  <si>
    <t>토</t>
    <phoneticPr fontId="2" type="noConversion"/>
  </si>
  <si>
    <t>off</t>
    <phoneticPr fontId="2" type="noConversion"/>
  </si>
  <si>
    <t>DN</t>
    <phoneticPr fontId="2" type="noConversion"/>
  </si>
  <si>
    <t>off</t>
    <phoneticPr fontId="2" type="noConversion"/>
  </si>
  <si>
    <t>code</t>
    <phoneticPr fontId="2" type="noConversion"/>
  </si>
  <si>
    <t xml:space="preserve">  N1-20 /N2-21</t>
    <phoneticPr fontId="2" type="noConversion"/>
  </si>
  <si>
    <t>D</t>
    <phoneticPr fontId="2" type="noConversion"/>
  </si>
  <si>
    <t>off</t>
    <phoneticPr fontId="2" type="noConversion"/>
  </si>
  <si>
    <t>D</t>
    <phoneticPr fontId="2" type="noConversion"/>
  </si>
  <si>
    <t>E</t>
    <phoneticPr fontId="2" type="noConversion"/>
  </si>
  <si>
    <t>휴</t>
    <phoneticPr fontId="2" type="noConversion"/>
  </si>
  <si>
    <t>N</t>
    <phoneticPr fontId="2" type="noConversion"/>
  </si>
  <si>
    <t>MD</t>
    <phoneticPr fontId="2" type="noConversion"/>
  </si>
  <si>
    <t>D</t>
    <phoneticPr fontId="15" type="noConversion"/>
  </si>
  <si>
    <t>차</t>
    <phoneticPr fontId="15" type="noConversion"/>
  </si>
  <si>
    <t>E2</t>
    <phoneticPr fontId="15" type="noConversion"/>
  </si>
  <si>
    <t>E1</t>
    <phoneticPr fontId="15" type="noConversion"/>
  </si>
  <si>
    <t>반후</t>
    <phoneticPr fontId="15" type="noConversion"/>
  </si>
  <si>
    <t>N2</t>
    <phoneticPr fontId="15" type="noConversion"/>
  </si>
  <si>
    <t>N1</t>
    <phoneticPr fontId="15" type="noConversion"/>
  </si>
  <si>
    <t>E</t>
    <phoneticPr fontId="2" type="noConversion"/>
  </si>
  <si>
    <t>휴</t>
    <phoneticPr fontId="2" type="noConversion"/>
  </si>
  <si>
    <t>D</t>
    <phoneticPr fontId="2" type="noConversion"/>
  </si>
  <si>
    <t>MD</t>
    <phoneticPr fontId="2" type="noConversion"/>
  </si>
  <si>
    <t>차</t>
    <phoneticPr fontId="2" type="noConversion"/>
  </si>
  <si>
    <t>N</t>
    <phoneticPr fontId="2" type="noConversion"/>
  </si>
  <si>
    <t>E</t>
    <phoneticPr fontId="9" type="noConversion"/>
  </si>
  <si>
    <t>MD</t>
    <phoneticPr fontId="9" type="noConversion"/>
  </si>
  <si>
    <t>D</t>
    <phoneticPr fontId="9" type="noConversion"/>
  </si>
  <si>
    <t>휴</t>
    <phoneticPr fontId="9" type="noConversion"/>
  </si>
  <si>
    <t>차</t>
    <phoneticPr fontId="9" type="noConversion"/>
  </si>
  <si>
    <t>N</t>
    <phoneticPr fontId="9" type="noConversion"/>
  </si>
  <si>
    <t>이순희</t>
    <phoneticPr fontId="2" type="noConversion"/>
  </si>
  <si>
    <t>박정임</t>
    <phoneticPr fontId="15" type="noConversion"/>
  </si>
  <si>
    <t>MD</t>
    <phoneticPr fontId="9" type="noConversion"/>
  </si>
  <si>
    <t>휴</t>
    <phoneticPr fontId="2" type="noConversion"/>
  </si>
  <si>
    <t>E</t>
    <phoneticPr fontId="2" type="noConversion"/>
  </si>
  <si>
    <t>MD</t>
    <phoneticPr fontId="2" type="noConversion"/>
  </si>
  <si>
    <t>N</t>
    <phoneticPr fontId="2" type="noConversion"/>
  </si>
  <si>
    <t>D</t>
    <phoneticPr fontId="2" type="noConversion"/>
  </si>
  <si>
    <t>차</t>
    <phoneticPr fontId="15" type="noConversion"/>
  </si>
  <si>
    <t>D</t>
    <phoneticPr fontId="2" type="noConversion"/>
  </si>
  <si>
    <t>엄혜희</t>
    <phoneticPr fontId="2" type="noConversion"/>
  </si>
  <si>
    <t>이영희</t>
    <phoneticPr fontId="2" type="noConversion"/>
  </si>
  <si>
    <t>선현순</t>
    <phoneticPr fontId="2" type="noConversion"/>
  </si>
  <si>
    <t>박혜정</t>
    <phoneticPr fontId="2" type="noConversion"/>
  </si>
  <si>
    <t>차</t>
    <phoneticPr fontId="2" type="noConversion"/>
  </si>
  <si>
    <t>반차</t>
    <phoneticPr fontId="2" type="noConversion"/>
  </si>
  <si>
    <t>여희연(일,월)</t>
    <phoneticPr fontId="7" type="noConversion"/>
  </si>
  <si>
    <t>일,월 휴무</t>
    <phoneticPr fontId="7" type="noConversion"/>
  </si>
  <si>
    <t>간호
대리</t>
    <phoneticPr fontId="7" type="noConversion"/>
  </si>
  <si>
    <t>E1</t>
    <phoneticPr fontId="15" type="noConversion"/>
  </si>
  <si>
    <t>차</t>
    <phoneticPr fontId="2" type="noConversion"/>
  </si>
  <si>
    <t>차</t>
    <phoneticPr fontId="2" type="noConversion"/>
  </si>
  <si>
    <t>D</t>
    <phoneticPr fontId="2" type="noConversion"/>
  </si>
  <si>
    <t>반전</t>
    <phoneticPr fontId="2" type="noConversion"/>
  </si>
  <si>
    <t>차</t>
    <phoneticPr fontId="15" type="noConversion"/>
  </si>
  <si>
    <t>반후</t>
    <phoneticPr fontId="2" type="noConversion"/>
  </si>
  <si>
    <t>차</t>
    <phoneticPr fontId="2" type="noConversion"/>
  </si>
  <si>
    <t>차</t>
    <phoneticPr fontId="15" type="noConversion"/>
  </si>
  <si>
    <t>차</t>
    <phoneticPr fontId="2" type="noConversion"/>
  </si>
  <si>
    <t>반후</t>
    <phoneticPr fontId="2" type="noConversion"/>
  </si>
  <si>
    <t>차</t>
    <phoneticPr fontId="2" type="noConversion"/>
  </si>
  <si>
    <t>반후</t>
    <phoneticPr fontId="2" type="noConversion"/>
  </si>
  <si>
    <t>반전</t>
    <phoneticPr fontId="2" type="noConversion"/>
  </si>
  <si>
    <t>차</t>
    <phoneticPr fontId="2" type="noConversion"/>
  </si>
  <si>
    <t>반후</t>
    <phoneticPr fontId="2" type="noConversion"/>
  </si>
  <si>
    <t>반후</t>
    <phoneticPr fontId="2" type="noConversion"/>
  </si>
  <si>
    <t>반차</t>
    <phoneticPr fontId="2" type="noConversion"/>
  </si>
  <si>
    <t>차</t>
    <phoneticPr fontId="2" type="noConversion"/>
  </si>
  <si>
    <t>차</t>
    <phoneticPr fontId="2" type="noConversion"/>
  </si>
  <si>
    <t>출장</t>
    <phoneticPr fontId="2" type="noConversion"/>
  </si>
  <si>
    <t>차</t>
    <phoneticPr fontId="15" type="noConversion"/>
  </si>
  <si>
    <t>D</t>
    <phoneticPr fontId="2" type="noConversion"/>
  </si>
  <si>
    <t>차</t>
    <phoneticPr fontId="2" type="noConversion"/>
  </si>
  <si>
    <t>차</t>
    <phoneticPr fontId="2" type="noConversion"/>
  </si>
  <si>
    <t>반후</t>
    <phoneticPr fontId="2" type="noConversion"/>
  </si>
  <si>
    <t>E1</t>
    <phoneticPr fontId="15" type="noConversion"/>
  </si>
</sst>
</file>

<file path=xl/styles.xml><?xml version="1.0" encoding="utf-8"?>
<styleSheet xmlns="http://schemas.openxmlformats.org/spreadsheetml/2006/main">
  <numFmts count="1">
    <numFmt numFmtId="176" formatCode="mm&quot;월&quot;\ dd&quot;일&quot;"/>
  </numFmts>
  <fonts count="57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ajor"/>
    </font>
    <font>
      <b/>
      <sz val="9"/>
      <name val="맑은 고딕"/>
      <family val="3"/>
      <charset val="129"/>
      <scheme val="major"/>
    </font>
    <font>
      <sz val="6"/>
      <color theme="1"/>
      <name val="맑은 고딕"/>
      <family val="3"/>
      <charset val="129"/>
      <scheme val="major"/>
    </font>
    <font>
      <sz val="8"/>
      <color theme="1"/>
      <name val="맑은 고딕"/>
      <family val="3"/>
      <charset val="129"/>
      <scheme val="major"/>
    </font>
    <font>
      <sz val="8"/>
      <name val="맑은 고딕"/>
      <family val="3"/>
      <charset val="129"/>
    </font>
    <font>
      <sz val="8"/>
      <name val="맑은 고딕"/>
      <family val="3"/>
      <charset val="129"/>
      <scheme val="major"/>
    </font>
    <font>
      <sz val="8"/>
      <name val="돋움"/>
      <family val="3"/>
      <charset val="129"/>
    </font>
    <font>
      <b/>
      <sz val="9"/>
      <color theme="1"/>
      <name val="맑은 고딕"/>
      <family val="3"/>
      <charset val="129"/>
      <scheme val="major"/>
    </font>
    <font>
      <b/>
      <sz val="9"/>
      <color rgb="FF0070C0"/>
      <name val="맑은 고딕"/>
      <family val="3"/>
      <charset val="129"/>
      <scheme val="major"/>
    </font>
    <font>
      <b/>
      <sz val="9"/>
      <color rgb="FFFF0000"/>
      <name val="맑은 고딕"/>
      <family val="3"/>
      <charset val="129"/>
      <scheme val="major"/>
    </font>
    <font>
      <b/>
      <sz val="9"/>
      <color rgb="FF00B050"/>
      <name val="맑은 고딕"/>
      <family val="3"/>
      <charset val="129"/>
      <scheme val="major"/>
    </font>
    <font>
      <sz val="8"/>
      <color rgb="FFFF0000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ajor"/>
    </font>
    <font>
      <sz val="8"/>
      <color rgb="FF000000"/>
      <name val="맑은 고딕"/>
      <family val="3"/>
      <charset val="129"/>
      <scheme val="major"/>
    </font>
    <font>
      <b/>
      <sz val="8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b/>
      <sz val="8"/>
      <color theme="1"/>
      <name val="맑은 고딕"/>
      <family val="3"/>
      <charset val="129"/>
      <scheme val="major"/>
    </font>
    <font>
      <sz val="8"/>
      <color theme="1"/>
      <name val="맑은 고딕"/>
      <family val="3"/>
      <charset val="129"/>
      <scheme val="minor"/>
    </font>
    <font>
      <sz val="8"/>
      <color rgb="FF000000"/>
      <name val="맑은 고딕"/>
      <family val="3"/>
      <charset val="129"/>
    </font>
    <font>
      <sz val="7"/>
      <color theme="1"/>
      <name val="맑은 고딕"/>
      <family val="3"/>
      <charset val="129"/>
      <scheme val="major"/>
    </font>
    <font>
      <b/>
      <sz val="7"/>
      <color theme="1"/>
      <name val="맑은 고딕"/>
      <family val="3"/>
      <charset val="129"/>
      <scheme val="major"/>
    </font>
    <font>
      <b/>
      <sz val="7"/>
      <name val="맑은 고딕"/>
      <family val="3"/>
      <charset val="129"/>
      <scheme val="major"/>
    </font>
    <font>
      <sz val="7"/>
      <color rgb="FFFF0000"/>
      <name val="맑은 고딕"/>
      <family val="3"/>
      <charset val="129"/>
      <scheme val="major"/>
    </font>
    <font>
      <sz val="7"/>
      <color rgb="FF000000"/>
      <name val="맑은 고딕"/>
      <family val="3"/>
      <charset val="129"/>
      <scheme val="major"/>
    </font>
    <font>
      <sz val="7"/>
      <name val="맑은 고딕"/>
      <family val="3"/>
      <charset val="129"/>
      <scheme val="major"/>
    </font>
    <font>
      <sz val="7"/>
      <color theme="1"/>
      <name val="맑은 고딕"/>
      <family val="3"/>
      <charset val="129"/>
      <scheme val="minor"/>
    </font>
    <font>
      <sz val="5"/>
      <color theme="1"/>
      <name val="맑은 고딕"/>
      <family val="3"/>
      <charset val="129"/>
      <scheme val="major"/>
    </font>
    <font>
      <sz val="6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1"/>
      <color rgb="FFFFFF00"/>
      <name val="맑은 고딕"/>
      <family val="3"/>
      <charset val="129"/>
      <scheme val="minor"/>
    </font>
    <font>
      <sz val="11"/>
      <color rgb="FFFFFF00"/>
      <name val="맑은 고딕"/>
      <family val="3"/>
      <charset val="129"/>
      <scheme val="minor"/>
    </font>
    <font>
      <sz val="6"/>
      <name val="맑은 고딕"/>
      <family val="3"/>
      <charset val="129"/>
      <scheme val="major"/>
    </font>
    <font>
      <b/>
      <sz val="8"/>
      <color rgb="FF0070C0"/>
      <name val="맑은 고딕"/>
      <family val="3"/>
      <charset val="129"/>
      <scheme val="major"/>
    </font>
    <font>
      <sz val="5"/>
      <name val="맑은 고딕"/>
      <family val="3"/>
      <charset val="129"/>
      <scheme val="major"/>
    </font>
    <font>
      <sz val="16"/>
      <color theme="1"/>
      <name val="맑은 고딕"/>
      <family val="3"/>
      <charset val="129"/>
      <scheme val="minor"/>
    </font>
    <font>
      <sz val="18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b/>
      <sz val="18"/>
      <color rgb="FFFF0000"/>
      <name val="맑은 고딕"/>
      <family val="3"/>
      <charset val="129"/>
      <scheme val="minor"/>
    </font>
    <font>
      <b/>
      <sz val="18"/>
      <color rgb="FF00B050"/>
      <name val="맑은 고딕"/>
      <family val="3"/>
      <charset val="129"/>
      <scheme val="minor"/>
    </font>
    <font>
      <b/>
      <sz val="18"/>
      <color rgb="FF0070C0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8"/>
      <name val="맑은 고딕"/>
      <family val="3"/>
      <charset val="129"/>
      <scheme val="minor"/>
    </font>
    <font>
      <sz val="8"/>
      <color theme="1"/>
      <name val="맑은 고딕"/>
      <family val="3"/>
      <charset val="129"/>
    </font>
    <font>
      <sz val="7.5"/>
      <name val="맑은 고딕"/>
      <family val="3"/>
      <charset val="129"/>
      <scheme val="major"/>
    </font>
    <font>
      <b/>
      <sz val="9"/>
      <name val="맑은 고딕"/>
      <family val="3"/>
      <charset val="129"/>
      <scheme val="minor"/>
    </font>
    <font>
      <b/>
      <sz val="9"/>
      <color rgb="FFFF0000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9"/>
      <color rgb="FF000000"/>
      <name val="맑은 고딕"/>
      <family val="3"/>
      <charset val="129"/>
      <scheme val="minor"/>
    </font>
    <font>
      <b/>
      <sz val="9"/>
      <color rgb="FF002060"/>
      <name val="맑은 고딕"/>
      <family val="3"/>
      <charset val="129"/>
      <scheme val="minor"/>
    </font>
    <font>
      <b/>
      <sz val="8"/>
      <color rgb="FFFF0000"/>
      <name val="맑은 고딕"/>
      <family val="3"/>
      <charset val="129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</fills>
  <borders count="17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20">
    <xf numFmtId="0" fontId="0" fillId="0" borderId="0" xfId="0">
      <alignment vertical="center"/>
    </xf>
    <xf numFmtId="0" fontId="3" fillId="2" borderId="0" xfId="0" applyFont="1" applyFill="1" applyBorder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3" fillId="2" borderId="0" xfId="0" applyFont="1" applyFill="1" applyBorder="1" applyAlignment="1">
      <alignment horizontal="center" vertical="center"/>
    </xf>
    <xf numFmtId="176" fontId="6" fillId="2" borderId="0" xfId="0" applyNumberFormat="1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0" fillId="4" borderId="24" xfId="0" applyFont="1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5" borderId="45" xfId="0" applyFill="1" applyBorder="1" applyAlignment="1">
      <alignment horizontal="center" vertical="center"/>
    </xf>
    <xf numFmtId="0" fontId="0" fillId="5" borderId="46" xfId="0" applyFont="1" applyFill="1" applyBorder="1" applyAlignment="1">
      <alignment horizontal="right" vertical="center"/>
    </xf>
    <xf numFmtId="0" fontId="0" fillId="0" borderId="47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5" borderId="30" xfId="0" applyFill="1" applyBorder="1" applyAlignment="1">
      <alignment horizontal="center" vertical="center"/>
    </xf>
    <xf numFmtId="0" fontId="0" fillId="5" borderId="28" xfId="0" applyFont="1" applyFill="1" applyBorder="1" applyAlignment="1">
      <alignment horizontal="right" vertical="center"/>
    </xf>
    <xf numFmtId="0" fontId="0" fillId="5" borderId="49" xfId="0" applyFill="1" applyBorder="1" applyAlignment="1">
      <alignment horizontal="center" vertical="center"/>
    </xf>
    <xf numFmtId="0" fontId="0" fillId="5" borderId="50" xfId="0" applyFont="1" applyFill="1" applyBorder="1" applyAlignment="1">
      <alignment horizontal="right" vertical="center"/>
    </xf>
    <xf numFmtId="0" fontId="0" fillId="5" borderId="32" xfId="0" applyFill="1" applyBorder="1" applyAlignment="1">
      <alignment horizontal="center" vertical="center"/>
    </xf>
    <xf numFmtId="0" fontId="0" fillId="5" borderId="40" xfId="0" applyFont="1" applyFill="1" applyBorder="1" applyAlignment="1">
      <alignment horizontal="right" vertical="center"/>
    </xf>
    <xf numFmtId="0" fontId="0" fillId="0" borderId="52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5" borderId="55" xfId="0" applyFill="1" applyBorder="1" applyAlignment="1">
      <alignment horizontal="center" vertical="center"/>
    </xf>
    <xf numFmtId="0" fontId="0" fillId="5" borderId="56" xfId="0" applyFont="1" applyFill="1" applyBorder="1" applyAlignment="1">
      <alignment horizontal="right" vertical="center"/>
    </xf>
    <xf numFmtId="0" fontId="6" fillId="2" borderId="39" xfId="0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/>
    </xf>
    <xf numFmtId="0" fontId="0" fillId="2" borderId="0" xfId="0" applyFont="1" applyFill="1">
      <alignment vertical="center"/>
    </xf>
    <xf numFmtId="0" fontId="14" fillId="2" borderId="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/>
    </xf>
    <xf numFmtId="0" fontId="8" fillId="2" borderId="46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54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23" fillId="2" borderId="0" xfId="0" applyFont="1" applyFill="1" applyBorder="1">
      <alignment vertical="center"/>
    </xf>
    <xf numFmtId="0" fontId="23" fillId="2" borderId="0" xfId="0" applyFont="1" applyFill="1" applyBorder="1" applyAlignment="1">
      <alignment horizontal="left" vertical="center"/>
    </xf>
    <xf numFmtId="0" fontId="24" fillId="2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vertical="center" wrapText="1"/>
    </xf>
    <xf numFmtId="0" fontId="28" fillId="2" borderId="0" xfId="0" applyNumberFormat="1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29" fillId="0" borderId="0" xfId="0" applyFont="1">
      <alignment vertical="center"/>
    </xf>
    <xf numFmtId="0" fontId="30" fillId="2" borderId="18" xfId="0" applyFont="1" applyFill="1" applyBorder="1" applyAlignment="1">
      <alignment horizontal="center" vertical="center"/>
    </xf>
    <xf numFmtId="0" fontId="21" fillId="2" borderId="0" xfId="0" applyFont="1" applyFill="1">
      <alignment vertical="center"/>
    </xf>
    <xf numFmtId="0" fontId="30" fillId="2" borderId="9" xfId="0" applyFont="1" applyFill="1" applyBorder="1" applyAlignment="1">
      <alignment horizontal="center" vertical="center"/>
    </xf>
    <xf numFmtId="0" fontId="30" fillId="2" borderId="66" xfId="0" applyFont="1" applyFill="1" applyBorder="1" applyAlignment="1">
      <alignment horizontal="center" vertical="center"/>
    </xf>
    <xf numFmtId="0" fontId="30" fillId="2" borderId="65" xfId="0" applyFont="1" applyFill="1" applyBorder="1" applyAlignment="1">
      <alignment horizontal="center" vertical="center"/>
    </xf>
    <xf numFmtId="0" fontId="30" fillId="2" borderId="62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center"/>
    </xf>
    <xf numFmtId="0" fontId="30" fillId="2" borderId="61" xfId="0" applyFont="1" applyFill="1" applyBorder="1" applyAlignment="1">
      <alignment horizontal="center" vertical="center"/>
    </xf>
    <xf numFmtId="0" fontId="30" fillId="2" borderId="8" xfId="0" applyFont="1" applyFill="1" applyBorder="1" applyAlignment="1">
      <alignment horizontal="center" vertical="center"/>
    </xf>
    <xf numFmtId="0" fontId="30" fillId="2" borderId="36" xfId="0" applyFont="1" applyFill="1" applyBorder="1" applyAlignment="1">
      <alignment horizontal="center" vertical="center"/>
    </xf>
    <xf numFmtId="0" fontId="30" fillId="2" borderId="14" xfId="0" applyFont="1" applyFill="1" applyBorder="1" applyAlignment="1">
      <alignment horizontal="center" vertical="center"/>
    </xf>
    <xf numFmtId="0" fontId="30" fillId="2" borderId="19" xfId="0" applyFont="1" applyFill="1" applyBorder="1" applyAlignment="1">
      <alignment horizontal="center" vertical="center"/>
    </xf>
    <xf numFmtId="0" fontId="22" fillId="7" borderId="39" xfId="0" applyNumberFormat="1" applyFont="1" applyFill="1" applyBorder="1" applyAlignment="1" applyProtection="1">
      <alignment horizontal="center" vertical="center"/>
    </xf>
    <xf numFmtId="0" fontId="22" fillId="7" borderId="53" xfId="0" applyNumberFormat="1" applyFont="1" applyFill="1" applyBorder="1" applyAlignment="1" applyProtection="1">
      <alignment horizontal="center" vertical="center"/>
    </xf>
    <xf numFmtId="0" fontId="16" fillId="2" borderId="0" xfId="0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center" vertical="center"/>
    </xf>
    <xf numFmtId="0" fontId="8" fillId="2" borderId="50" xfId="0" applyFont="1" applyFill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21" fillId="2" borderId="43" xfId="0" applyFont="1" applyFill="1" applyBorder="1">
      <alignment vertical="center"/>
    </xf>
    <xf numFmtId="0" fontId="0" fillId="2" borderId="24" xfId="0" applyFont="1" applyFill="1" applyBorder="1">
      <alignment vertical="center"/>
    </xf>
    <xf numFmtId="0" fontId="0" fillId="2" borderId="26" xfId="0" applyFont="1" applyFill="1" applyBorder="1">
      <alignment vertical="center"/>
    </xf>
    <xf numFmtId="0" fontId="0" fillId="2" borderId="33" xfId="0" applyFont="1" applyFill="1" applyBorder="1">
      <alignment vertical="center"/>
    </xf>
    <xf numFmtId="0" fontId="0" fillId="0" borderId="33" xfId="0" applyFont="1" applyBorder="1">
      <alignment vertical="center"/>
    </xf>
    <xf numFmtId="0" fontId="32" fillId="0" borderId="67" xfId="0" applyFont="1" applyBorder="1" applyAlignment="1">
      <alignment horizontal="center" vertical="center"/>
    </xf>
    <xf numFmtId="0" fontId="32" fillId="0" borderId="68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33" fillId="6" borderId="37" xfId="0" applyFont="1" applyFill="1" applyBorder="1" applyAlignment="1">
      <alignment horizontal="center" vertical="center"/>
    </xf>
    <xf numFmtId="0" fontId="33" fillId="6" borderId="39" xfId="0" applyFont="1" applyFill="1" applyBorder="1" applyAlignment="1">
      <alignment horizontal="center" vertical="center"/>
    </xf>
    <xf numFmtId="0" fontId="33" fillId="6" borderId="53" xfId="0" applyFont="1" applyFill="1" applyBorder="1" applyAlignment="1">
      <alignment horizontal="center" vertical="center"/>
    </xf>
    <xf numFmtId="0" fontId="33" fillId="6" borderId="38" xfId="0" applyFont="1" applyFill="1" applyBorder="1" applyAlignment="1">
      <alignment horizontal="center" vertical="center"/>
    </xf>
    <xf numFmtId="0" fontId="34" fillId="0" borderId="68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32" fillId="0" borderId="64" xfId="0" applyFont="1" applyBorder="1" applyAlignment="1">
      <alignment horizontal="center" vertical="center"/>
    </xf>
    <xf numFmtId="0" fontId="0" fillId="2" borderId="38" xfId="0" applyFont="1" applyFill="1" applyBorder="1" applyAlignment="1">
      <alignment horizontal="left" vertical="center"/>
    </xf>
    <xf numFmtId="0" fontId="0" fillId="2" borderId="39" xfId="0" applyFont="1" applyFill="1" applyBorder="1" applyAlignment="1">
      <alignment horizontal="left" vertical="center"/>
    </xf>
    <xf numFmtId="0" fontId="0" fillId="2" borderId="13" xfId="0" applyFont="1" applyFill="1" applyBorder="1" applyAlignment="1">
      <alignment horizontal="left" vertical="center"/>
    </xf>
    <xf numFmtId="0" fontId="35" fillId="0" borderId="68" xfId="0" applyFont="1" applyBorder="1" applyAlignment="1">
      <alignment horizontal="center" vertical="center"/>
    </xf>
    <xf numFmtId="0" fontId="36" fillId="0" borderId="24" xfId="0" applyFont="1" applyBorder="1" applyAlignment="1">
      <alignment horizontal="center" vertical="center"/>
    </xf>
    <xf numFmtId="0" fontId="36" fillId="0" borderId="28" xfId="0" applyFont="1" applyBorder="1" applyAlignment="1">
      <alignment horizontal="center" vertical="center"/>
    </xf>
    <xf numFmtId="0" fontId="32" fillId="0" borderId="0" xfId="0" applyFont="1" applyAlignment="1">
      <alignment horizontal="right" vertical="center"/>
    </xf>
    <xf numFmtId="0" fontId="32" fillId="0" borderId="0" xfId="0" applyFont="1" applyAlignment="1">
      <alignment horizontal="left" vertical="center"/>
    </xf>
    <xf numFmtId="0" fontId="31" fillId="2" borderId="0" xfId="0" applyFont="1" applyFill="1" applyAlignment="1">
      <alignment vertical="center" wrapText="1"/>
    </xf>
    <xf numFmtId="0" fontId="30" fillId="2" borderId="62" xfId="0" applyFont="1" applyFill="1" applyBorder="1" applyAlignment="1">
      <alignment horizontal="center" vertical="center" wrapText="1"/>
    </xf>
    <xf numFmtId="0" fontId="0" fillId="2" borderId="51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7" fillId="2" borderId="12" xfId="0" applyFont="1" applyFill="1" applyBorder="1" applyAlignment="1">
      <alignment horizontal="center" vertical="center"/>
    </xf>
    <xf numFmtId="0" fontId="39" fillId="2" borderId="5" xfId="0" applyFont="1" applyFill="1" applyBorder="1" applyAlignment="1">
      <alignment horizontal="center" vertical="center" wrapText="1"/>
    </xf>
    <xf numFmtId="0" fontId="37" fillId="2" borderId="5" xfId="0" applyFont="1" applyFill="1" applyBorder="1" applyAlignment="1">
      <alignment horizontal="center" vertical="center"/>
    </xf>
    <xf numFmtId="0" fontId="39" fillId="0" borderId="5" xfId="0" applyFont="1" applyFill="1" applyBorder="1" applyAlignment="1">
      <alignment horizontal="center" vertical="center" wrapText="1"/>
    </xf>
    <xf numFmtId="0" fontId="39" fillId="2" borderId="7" xfId="0" applyFont="1" applyFill="1" applyBorder="1" applyAlignment="1">
      <alignment horizontal="center" vertical="center" wrapText="1"/>
    </xf>
    <xf numFmtId="0" fontId="39" fillId="2" borderId="16" xfId="0" applyFont="1" applyFill="1" applyBorder="1" applyAlignment="1">
      <alignment horizontal="center" vertical="center" wrapText="1"/>
    </xf>
    <xf numFmtId="0" fontId="39" fillId="2" borderId="16" xfId="0" applyFont="1" applyFill="1" applyBorder="1" applyAlignment="1">
      <alignment horizontal="center" vertical="center"/>
    </xf>
    <xf numFmtId="0" fontId="39" fillId="2" borderId="5" xfId="0" applyFont="1" applyFill="1" applyBorder="1" applyAlignment="1">
      <alignment horizontal="center" vertical="center"/>
    </xf>
    <xf numFmtId="0" fontId="37" fillId="2" borderId="6" xfId="0" applyFont="1" applyFill="1" applyBorder="1" applyAlignment="1">
      <alignment horizontal="center" vertical="center"/>
    </xf>
    <xf numFmtId="0" fontId="39" fillId="2" borderId="7" xfId="0" applyFont="1" applyFill="1" applyBorder="1" applyAlignment="1">
      <alignment horizontal="center" vertical="center"/>
    </xf>
    <xf numFmtId="0" fontId="39" fillId="2" borderId="6" xfId="0" applyFont="1" applyFill="1" applyBorder="1" applyAlignment="1">
      <alignment horizontal="center" vertical="center"/>
    </xf>
    <xf numFmtId="0" fontId="39" fillId="0" borderId="18" xfId="0" applyFont="1" applyFill="1" applyBorder="1" applyAlignment="1">
      <alignment horizontal="center" vertical="center"/>
    </xf>
    <xf numFmtId="0" fontId="37" fillId="2" borderId="18" xfId="0" applyFont="1" applyFill="1" applyBorder="1" applyAlignment="1">
      <alignment horizontal="center" vertical="center"/>
    </xf>
    <xf numFmtId="0" fontId="31" fillId="2" borderId="0" xfId="0" applyFont="1" applyFill="1">
      <alignment vertical="center"/>
    </xf>
    <xf numFmtId="176" fontId="4" fillId="3" borderId="26" xfId="0" applyNumberFormat="1" applyFont="1" applyFill="1" applyBorder="1" applyAlignment="1">
      <alignment horizontal="center" vertical="center"/>
    </xf>
    <xf numFmtId="0" fontId="4" fillId="3" borderId="74" xfId="0" applyFont="1" applyFill="1" applyBorder="1" applyAlignment="1">
      <alignment horizontal="center" vertical="center"/>
    </xf>
    <xf numFmtId="0" fontId="22" fillId="7" borderId="37" xfId="0" applyNumberFormat="1" applyFont="1" applyFill="1" applyBorder="1" applyAlignment="1" applyProtection="1">
      <alignment horizontal="center" vertical="center"/>
    </xf>
    <xf numFmtId="0" fontId="30" fillId="8" borderId="63" xfId="0" applyFont="1" applyFill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36" fillId="0" borderId="33" xfId="0" applyFont="1" applyBorder="1" applyAlignment="1">
      <alignment horizontal="center" vertical="center"/>
    </xf>
    <xf numFmtId="0" fontId="36" fillId="0" borderId="40" xfId="0" applyFont="1" applyBorder="1" applyAlignment="1">
      <alignment horizontal="center" vertical="center"/>
    </xf>
    <xf numFmtId="0" fontId="36" fillId="0" borderId="26" xfId="0" applyFont="1" applyBorder="1" applyAlignment="1">
      <alignment horizontal="center" vertical="center"/>
    </xf>
    <xf numFmtId="0" fontId="36" fillId="0" borderId="27" xfId="0" applyFont="1" applyBorder="1" applyAlignment="1">
      <alignment horizontal="center" vertical="center"/>
    </xf>
    <xf numFmtId="0" fontId="0" fillId="0" borderId="26" xfId="0" applyFont="1" applyBorder="1">
      <alignment vertical="center"/>
    </xf>
    <xf numFmtId="0" fontId="21" fillId="2" borderId="26" xfId="0" applyFont="1" applyFill="1" applyBorder="1">
      <alignment vertical="center"/>
    </xf>
    <xf numFmtId="0" fontId="0" fillId="0" borderId="54" xfId="0" applyFont="1" applyBorder="1" applyAlignment="1">
      <alignment horizontal="center" vertical="center"/>
    </xf>
    <xf numFmtId="0" fontId="36" fillId="0" borderId="50" xfId="0" applyFont="1" applyBorder="1" applyAlignment="1">
      <alignment horizontal="center" vertical="center"/>
    </xf>
    <xf numFmtId="0" fontId="0" fillId="2" borderId="53" xfId="0" applyFont="1" applyFill="1" applyBorder="1" applyAlignment="1">
      <alignment horizontal="left" vertical="center"/>
    </xf>
    <xf numFmtId="0" fontId="0" fillId="5" borderId="27" xfId="0" applyFont="1" applyFill="1" applyBorder="1" applyAlignment="1">
      <alignment horizontal="right" vertical="center"/>
    </xf>
    <xf numFmtId="0" fontId="0" fillId="0" borderId="0" xfId="0" applyBorder="1">
      <alignment vertical="center"/>
    </xf>
    <xf numFmtId="0" fontId="42" fillId="0" borderId="97" xfId="0" applyFont="1" applyBorder="1">
      <alignment vertical="center"/>
    </xf>
    <xf numFmtId="0" fontId="43" fillId="4" borderId="90" xfId="0" applyFont="1" applyFill="1" applyBorder="1">
      <alignment vertical="center"/>
    </xf>
    <xf numFmtId="0" fontId="44" fillId="4" borderId="64" xfId="0" applyFont="1" applyFill="1" applyBorder="1">
      <alignment vertical="center"/>
    </xf>
    <xf numFmtId="0" fontId="42" fillId="4" borderId="64" xfId="0" applyFont="1" applyFill="1" applyBorder="1">
      <alignment vertical="center"/>
    </xf>
    <xf numFmtId="0" fontId="45" fillId="4" borderId="91" xfId="0" applyFont="1" applyFill="1" applyBorder="1">
      <alignment vertical="center"/>
    </xf>
    <xf numFmtId="0" fontId="41" fillId="0" borderId="0" xfId="0" applyFont="1">
      <alignment vertical="center"/>
    </xf>
    <xf numFmtId="0" fontId="42" fillId="0" borderId="105" xfId="0" applyFont="1" applyBorder="1" applyAlignment="1">
      <alignment horizontal="left" vertical="center"/>
    </xf>
    <xf numFmtId="0" fontId="41" fillId="0" borderId="0" xfId="0" applyFont="1" applyBorder="1" applyAlignment="1">
      <alignment horizontal="center" vertical="center"/>
    </xf>
    <xf numFmtId="0" fontId="0" fillId="0" borderId="119" xfId="0" applyBorder="1">
      <alignment vertical="center"/>
    </xf>
    <xf numFmtId="0" fontId="43" fillId="0" borderId="120" xfId="0" applyFont="1" applyBorder="1" applyAlignment="1">
      <alignment horizontal="left" vertical="center"/>
    </xf>
    <xf numFmtId="0" fontId="44" fillId="0" borderId="10" xfId="0" applyFont="1" applyBorder="1" applyAlignment="1">
      <alignment horizontal="left" vertical="center"/>
    </xf>
    <xf numFmtId="0" fontId="42" fillId="0" borderId="10" xfId="0" applyFont="1" applyBorder="1" applyAlignment="1">
      <alignment horizontal="left" vertical="center"/>
    </xf>
    <xf numFmtId="0" fontId="44" fillId="0" borderId="4" xfId="0" applyFont="1" applyBorder="1" applyAlignment="1">
      <alignment horizontal="left" vertical="center"/>
    </xf>
    <xf numFmtId="0" fontId="42" fillId="0" borderId="4" xfId="0" applyFont="1" applyBorder="1" applyAlignment="1">
      <alignment horizontal="left" vertical="center"/>
    </xf>
    <xf numFmtId="0" fontId="45" fillId="0" borderId="123" xfId="0" applyFont="1" applyBorder="1" applyAlignment="1">
      <alignment horizontal="left" vertical="center"/>
    </xf>
    <xf numFmtId="0" fontId="0" fillId="0" borderId="124" xfId="0" applyBorder="1">
      <alignment vertical="center"/>
    </xf>
    <xf numFmtId="0" fontId="0" fillId="0" borderId="105" xfId="0" applyBorder="1">
      <alignment vertical="center"/>
    </xf>
    <xf numFmtId="0" fontId="45" fillId="0" borderId="125" xfId="0" applyFont="1" applyBorder="1" applyAlignment="1">
      <alignment horizontal="left" vertical="center"/>
    </xf>
    <xf numFmtId="0" fontId="0" fillId="0" borderId="126" xfId="0" applyBorder="1">
      <alignment vertical="center"/>
    </xf>
    <xf numFmtId="0" fontId="0" fillId="0" borderId="102" xfId="0" applyBorder="1">
      <alignment vertical="center"/>
    </xf>
    <xf numFmtId="0" fontId="0" fillId="0" borderId="128" xfId="0" applyBorder="1">
      <alignment vertical="center"/>
    </xf>
    <xf numFmtId="0" fontId="0" fillId="0" borderId="129" xfId="0" applyBorder="1">
      <alignment vertical="center"/>
    </xf>
    <xf numFmtId="0" fontId="0" fillId="0" borderId="125" xfId="0" applyBorder="1">
      <alignment vertical="center"/>
    </xf>
    <xf numFmtId="0" fontId="0" fillId="0" borderId="127" xfId="0" applyBorder="1">
      <alignment vertical="center"/>
    </xf>
    <xf numFmtId="0" fontId="0" fillId="0" borderId="11" xfId="0" applyBorder="1">
      <alignment vertical="center"/>
    </xf>
    <xf numFmtId="0" fontId="0" fillId="0" borderId="131" xfId="0" applyBorder="1">
      <alignment vertical="center"/>
    </xf>
    <xf numFmtId="0" fontId="48" fillId="0" borderId="10" xfId="0" applyFont="1" applyBorder="1" applyAlignment="1">
      <alignment horizontal="left" vertical="center"/>
    </xf>
    <xf numFmtId="0" fontId="48" fillId="0" borderId="4" xfId="0" applyFont="1" applyBorder="1" applyAlignment="1">
      <alignment horizontal="left" vertical="center"/>
    </xf>
    <xf numFmtId="0" fontId="43" fillId="0" borderId="122" xfId="0" applyFont="1" applyBorder="1" applyAlignment="1">
      <alignment horizontal="left" vertical="center"/>
    </xf>
    <xf numFmtId="0" fontId="45" fillId="0" borderId="121" xfId="0" applyFont="1" applyBorder="1" applyAlignment="1">
      <alignment horizontal="left" vertical="center"/>
    </xf>
    <xf numFmtId="0" fontId="13" fillId="3" borderId="74" xfId="0" applyFont="1" applyFill="1" applyBorder="1" applyAlignment="1">
      <alignment horizontal="center" vertical="center"/>
    </xf>
    <xf numFmtId="176" fontId="13" fillId="3" borderId="26" xfId="0" applyNumberFormat="1" applyFont="1" applyFill="1" applyBorder="1" applyAlignment="1">
      <alignment horizontal="center" vertical="center"/>
    </xf>
    <xf numFmtId="0" fontId="11" fillId="3" borderId="74" xfId="0" applyFont="1" applyFill="1" applyBorder="1" applyAlignment="1">
      <alignment horizontal="center" vertical="center"/>
    </xf>
    <xf numFmtId="176" fontId="11" fillId="3" borderId="26" xfId="0" applyNumberFormat="1" applyFont="1" applyFill="1" applyBorder="1" applyAlignment="1">
      <alignment horizontal="center" vertical="center"/>
    </xf>
    <xf numFmtId="0" fontId="12" fillId="3" borderId="74" xfId="0" applyFont="1" applyFill="1" applyBorder="1" applyAlignment="1">
      <alignment horizontal="center" vertical="center"/>
    </xf>
    <xf numFmtId="176" fontId="12" fillId="3" borderId="26" xfId="0" applyNumberFormat="1" applyFont="1" applyFill="1" applyBorder="1" applyAlignment="1">
      <alignment horizontal="center" vertical="center"/>
    </xf>
    <xf numFmtId="0" fontId="6" fillId="2" borderId="132" xfId="0" applyFont="1" applyFill="1" applyBorder="1" applyAlignment="1">
      <alignment horizontal="center" vertical="center"/>
    </xf>
    <xf numFmtId="0" fontId="22" fillId="7" borderId="28" xfId="0" applyNumberFormat="1" applyFont="1" applyFill="1" applyBorder="1" applyAlignment="1" applyProtection="1">
      <alignment horizontal="center" vertical="center"/>
    </xf>
    <xf numFmtId="0" fontId="22" fillId="7" borderId="50" xfId="0" applyNumberFormat="1" applyFont="1" applyFill="1" applyBorder="1" applyAlignment="1" applyProtection="1">
      <alignment horizontal="center" vertical="center"/>
    </xf>
    <xf numFmtId="0" fontId="30" fillId="2" borderId="12" xfId="0" applyFont="1" applyFill="1" applyBorder="1" applyAlignment="1">
      <alignment horizontal="center" vertical="center"/>
    </xf>
    <xf numFmtId="0" fontId="30" fillId="2" borderId="7" xfId="0" applyFont="1" applyFill="1" applyBorder="1" applyAlignment="1">
      <alignment horizontal="center" vertical="center"/>
    </xf>
    <xf numFmtId="0" fontId="30" fillId="2" borderId="17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6" fillId="2" borderId="51" xfId="0" applyFont="1" applyFill="1" applyBorder="1" applyAlignment="1">
      <alignment horizontal="center" vertical="center"/>
    </xf>
    <xf numFmtId="0" fontId="6" fillId="8" borderId="6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 wrapText="1"/>
    </xf>
    <xf numFmtId="0" fontId="39" fillId="0" borderId="16" xfId="0" applyFont="1" applyFill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/>
    </xf>
    <xf numFmtId="0" fontId="0" fillId="2" borderId="48" xfId="0" applyFont="1" applyFill="1" applyBorder="1">
      <alignment vertical="center"/>
    </xf>
    <xf numFmtId="0" fontId="22" fillId="7" borderId="51" xfId="0" applyNumberFormat="1" applyFont="1" applyFill="1" applyBorder="1" applyAlignment="1" applyProtection="1">
      <alignment horizontal="center" vertical="center"/>
    </xf>
    <xf numFmtId="0" fontId="30" fillId="2" borderId="5" xfId="0" applyFont="1" applyFill="1" applyBorder="1" applyAlignment="1">
      <alignment horizontal="center" vertical="center"/>
    </xf>
    <xf numFmtId="0" fontId="30" fillId="2" borderId="133" xfId="0" applyFont="1" applyFill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123" xfId="0" applyBorder="1">
      <alignment vertical="center"/>
    </xf>
    <xf numFmtId="0" fontId="0" fillId="2" borderId="0" xfId="0" applyFont="1" applyFill="1" applyBorder="1">
      <alignment vertical="center"/>
    </xf>
    <xf numFmtId="0" fontId="50" fillId="2" borderId="25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8" fillId="6" borderId="135" xfId="1" applyFont="1" applyFill="1" applyBorder="1" applyAlignment="1">
      <alignment horizontal="center" vertical="center"/>
    </xf>
    <xf numFmtId="0" fontId="8" fillId="6" borderId="136" xfId="1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8" fillId="2" borderId="134" xfId="0" applyFont="1" applyFill="1" applyBorder="1" applyAlignment="1">
      <alignment vertical="center" wrapText="1"/>
    </xf>
    <xf numFmtId="0" fontId="6" fillId="2" borderId="137" xfId="0" applyFont="1" applyFill="1" applyBorder="1" applyAlignment="1">
      <alignment horizontal="center" vertical="center"/>
    </xf>
    <xf numFmtId="0" fontId="8" fillId="2" borderId="139" xfId="0" applyFont="1" applyFill="1" applyBorder="1" applyAlignment="1">
      <alignment horizontal="center" vertical="center"/>
    </xf>
    <xf numFmtId="0" fontId="8" fillId="2" borderId="132" xfId="0" applyFont="1" applyFill="1" applyBorder="1" applyAlignment="1">
      <alignment horizontal="center" vertical="center"/>
    </xf>
    <xf numFmtId="0" fontId="30" fillId="2" borderId="140" xfId="0" applyFont="1" applyFill="1" applyBorder="1" applyAlignment="1">
      <alignment horizontal="center" vertical="center"/>
    </xf>
    <xf numFmtId="0" fontId="6" fillId="2" borderId="139" xfId="0" applyFont="1" applyFill="1" applyBorder="1" applyAlignment="1">
      <alignment horizontal="center" vertical="center"/>
    </xf>
    <xf numFmtId="0" fontId="49" fillId="2" borderId="37" xfId="0" applyFont="1" applyFill="1" applyBorder="1" applyAlignment="1">
      <alignment horizontal="center" vertical="center"/>
    </xf>
    <xf numFmtId="0" fontId="49" fillId="2" borderId="39" xfId="0" applyFont="1" applyFill="1" applyBorder="1" applyAlignment="1">
      <alignment horizontal="center" vertical="center"/>
    </xf>
    <xf numFmtId="0" fontId="49" fillId="2" borderId="53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6" fillId="2" borderId="134" xfId="0" applyFont="1" applyFill="1" applyBorder="1" applyAlignment="1">
      <alignment vertical="center" wrapText="1"/>
    </xf>
    <xf numFmtId="0" fontId="33" fillId="2" borderId="0" xfId="0" applyFont="1" applyFill="1">
      <alignment vertical="center"/>
    </xf>
    <xf numFmtId="0" fontId="4" fillId="2" borderId="120" xfId="0" applyFont="1" applyFill="1" applyBorder="1" applyAlignment="1">
      <alignment horizontal="center" vertical="center"/>
    </xf>
    <xf numFmtId="0" fontId="4" fillId="2" borderId="122" xfId="0" applyFont="1" applyFill="1" applyBorder="1" applyAlignment="1">
      <alignment horizontal="center" vertical="center"/>
    </xf>
    <xf numFmtId="0" fontId="18" fillId="2" borderId="15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0" fontId="31" fillId="3" borderId="0" xfId="0" applyFont="1" applyFill="1" applyAlignment="1">
      <alignment vertical="center" wrapText="1"/>
    </xf>
    <xf numFmtId="0" fontId="6" fillId="2" borderId="0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0" fillId="0" borderId="132" xfId="0" applyFont="1" applyBorder="1" applyAlignment="1">
      <alignment horizontal="center" vertical="center"/>
    </xf>
    <xf numFmtId="0" fontId="33" fillId="6" borderId="51" xfId="0" applyFont="1" applyFill="1" applyBorder="1" applyAlignment="1">
      <alignment horizontal="center" vertical="center"/>
    </xf>
    <xf numFmtId="0" fontId="36" fillId="0" borderId="48" xfId="0" applyFont="1" applyBorder="1" applyAlignment="1">
      <alignment horizontal="center" vertical="center"/>
    </xf>
    <xf numFmtId="0" fontId="36" fillId="0" borderId="56" xfId="0" applyFont="1" applyBorder="1" applyAlignment="1">
      <alignment horizontal="center" vertical="center"/>
    </xf>
    <xf numFmtId="0" fontId="4" fillId="2" borderId="147" xfId="0" applyFont="1" applyFill="1" applyBorder="1" applyAlignment="1">
      <alignment horizontal="center" vertical="center"/>
    </xf>
    <xf numFmtId="0" fontId="8" fillId="2" borderId="54" xfId="0" applyFont="1" applyFill="1" applyBorder="1" applyAlignment="1">
      <alignment horizontal="center" vertical="center"/>
    </xf>
    <xf numFmtId="0" fontId="7" fillId="2" borderId="39" xfId="0" applyNumberFormat="1" applyFont="1" applyFill="1" applyBorder="1" applyAlignment="1" applyProtection="1">
      <alignment horizontal="center" vertical="center"/>
    </xf>
    <xf numFmtId="0" fontId="52" fillId="2" borderId="10" xfId="0" applyFont="1" applyFill="1" applyBorder="1" applyAlignment="1">
      <alignment horizontal="center" vertical="center"/>
    </xf>
    <xf numFmtId="0" fontId="52" fillId="2" borderId="4" xfId="0" applyFont="1" applyFill="1" applyBorder="1" applyAlignment="1">
      <alignment horizontal="center" vertical="center"/>
    </xf>
    <xf numFmtId="0" fontId="39" fillId="2" borderId="17" xfId="0" applyFont="1" applyFill="1" applyBorder="1" applyAlignment="1">
      <alignment horizontal="center" vertical="center"/>
    </xf>
    <xf numFmtId="0" fontId="39" fillId="2" borderId="12" xfId="0" applyFont="1" applyFill="1" applyBorder="1" applyAlignment="1">
      <alignment horizontal="center" vertical="center" wrapText="1"/>
    </xf>
    <xf numFmtId="0" fontId="4" fillId="2" borderId="124" xfId="0" applyFont="1" applyFill="1" applyBorder="1" applyAlignment="1">
      <alignment horizontal="center" vertical="center"/>
    </xf>
    <xf numFmtId="0" fontId="4" fillId="2" borderId="105" xfId="0" applyFont="1" applyFill="1" applyBorder="1" applyAlignment="1">
      <alignment horizontal="center" vertical="center"/>
    </xf>
    <xf numFmtId="0" fontId="37" fillId="2" borderId="16" xfId="0" applyFont="1" applyFill="1" applyBorder="1" applyAlignment="1">
      <alignment horizontal="center" vertical="center"/>
    </xf>
    <xf numFmtId="0" fontId="39" fillId="2" borderId="18" xfId="0" applyFont="1" applyFill="1" applyBorder="1" applyAlignment="1">
      <alignment horizontal="center" vertical="center" wrapText="1"/>
    </xf>
    <xf numFmtId="0" fontId="4" fillId="3" borderId="153" xfId="0" applyFont="1" applyFill="1" applyBorder="1" applyAlignment="1">
      <alignment horizontal="center" vertical="center"/>
    </xf>
    <xf numFmtId="176" fontId="4" fillId="3" borderId="154" xfId="0" applyNumberFormat="1" applyFont="1" applyFill="1" applyBorder="1" applyAlignment="1">
      <alignment horizontal="center" vertical="center"/>
    </xf>
    <xf numFmtId="0" fontId="4" fillId="2" borderId="155" xfId="0" applyFont="1" applyFill="1" applyBorder="1" applyAlignment="1">
      <alignment horizontal="center" vertical="center"/>
    </xf>
    <xf numFmtId="0" fontId="4" fillId="2" borderId="85" xfId="0" applyFont="1" applyFill="1" applyBorder="1" applyAlignment="1">
      <alignment horizontal="center" vertical="center"/>
    </xf>
    <xf numFmtId="0" fontId="4" fillId="2" borderId="156" xfId="0" applyFont="1" applyFill="1" applyBorder="1" applyAlignment="1">
      <alignment horizontal="center" vertical="center"/>
    </xf>
    <xf numFmtId="0" fontId="4" fillId="2" borderId="114" xfId="0" applyFont="1" applyFill="1" applyBorder="1" applyAlignment="1">
      <alignment horizontal="center" vertical="center"/>
    </xf>
    <xf numFmtId="0" fontId="8" fillId="6" borderId="111" xfId="1" applyFont="1" applyFill="1" applyBorder="1" applyAlignment="1">
      <alignment horizontal="center" vertical="center"/>
    </xf>
    <xf numFmtId="0" fontId="10" fillId="2" borderId="157" xfId="0" applyFont="1" applyFill="1" applyBorder="1" applyAlignment="1">
      <alignment horizontal="center" vertical="center"/>
    </xf>
    <xf numFmtId="0" fontId="16" fillId="2" borderId="158" xfId="0" applyFont="1" applyFill="1" applyBorder="1" applyAlignment="1">
      <alignment horizontal="left" vertical="center" wrapText="1"/>
    </xf>
    <xf numFmtId="0" fontId="12" fillId="2" borderId="159" xfId="0" applyFont="1" applyFill="1" applyBorder="1" applyAlignment="1">
      <alignment horizontal="center" vertical="center"/>
    </xf>
    <xf numFmtId="0" fontId="53" fillId="2" borderId="0" xfId="0" applyFont="1" applyFill="1">
      <alignment vertical="center"/>
    </xf>
    <xf numFmtId="0" fontId="32" fillId="2" borderId="0" xfId="0" applyFont="1" applyFill="1" applyAlignment="1">
      <alignment horizontal="right" vertical="center"/>
    </xf>
    <xf numFmtId="0" fontId="32" fillId="2" borderId="0" xfId="0" applyFont="1" applyFill="1">
      <alignment vertical="center"/>
    </xf>
    <xf numFmtId="0" fontId="53" fillId="2" borderId="43" xfId="0" applyFont="1" applyFill="1" applyBorder="1" applyAlignment="1">
      <alignment horizontal="center" vertical="center"/>
    </xf>
    <xf numFmtId="0" fontId="52" fillId="2" borderId="43" xfId="0" applyFont="1" applyFill="1" applyBorder="1" applyAlignment="1">
      <alignment horizontal="center" vertical="center"/>
    </xf>
    <xf numFmtId="0" fontId="53" fillId="2" borderId="24" xfId="0" applyFont="1" applyFill="1" applyBorder="1" applyAlignment="1">
      <alignment horizontal="center" vertical="center"/>
    </xf>
    <xf numFmtId="0" fontId="52" fillId="2" borderId="24" xfId="0" applyFont="1" applyFill="1" applyBorder="1" applyAlignment="1">
      <alignment horizontal="center" vertical="center"/>
    </xf>
    <xf numFmtId="0" fontId="53" fillId="2" borderId="26" xfId="0" applyFont="1" applyFill="1" applyBorder="1" applyAlignment="1">
      <alignment horizontal="center" vertical="center"/>
    </xf>
    <xf numFmtId="0" fontId="52" fillId="2" borderId="26" xfId="0" applyFont="1" applyFill="1" applyBorder="1" applyAlignment="1">
      <alignment horizontal="center" vertical="center"/>
    </xf>
    <xf numFmtId="0" fontId="53" fillId="2" borderId="42" xfId="0" applyFont="1" applyFill="1" applyBorder="1" applyAlignment="1">
      <alignment horizontal="center" vertical="center"/>
    </xf>
    <xf numFmtId="0" fontId="52" fillId="2" borderId="84" xfId="0" applyFont="1" applyFill="1" applyBorder="1" applyAlignment="1">
      <alignment horizontal="center" vertical="center"/>
    </xf>
    <xf numFmtId="0" fontId="53" fillId="2" borderId="47" xfId="0" applyFont="1" applyFill="1" applyBorder="1" applyAlignment="1">
      <alignment horizontal="center" vertical="center"/>
    </xf>
    <xf numFmtId="0" fontId="53" fillId="2" borderId="89" xfId="0" applyFont="1" applyFill="1" applyBorder="1" applyAlignment="1">
      <alignment horizontal="center" vertical="center"/>
    </xf>
    <xf numFmtId="0" fontId="53" fillId="2" borderId="52" xfId="0" applyFont="1" applyFill="1" applyBorder="1" applyAlignment="1">
      <alignment horizontal="center" vertical="center"/>
    </xf>
    <xf numFmtId="0" fontId="53" fillId="2" borderId="76" xfId="0" applyFont="1" applyFill="1" applyBorder="1" applyAlignment="1">
      <alignment horizontal="center" vertical="center"/>
    </xf>
    <xf numFmtId="0" fontId="53" fillId="2" borderId="120" xfId="0" applyFont="1" applyFill="1" applyBorder="1" applyAlignment="1">
      <alignment horizontal="center" vertical="center"/>
    </xf>
    <xf numFmtId="0" fontId="53" fillId="2" borderId="10" xfId="0" applyFont="1" applyFill="1" applyBorder="1" applyAlignment="1">
      <alignment horizontal="center" vertical="center"/>
    </xf>
    <xf numFmtId="0" fontId="52" fillId="2" borderId="78" xfId="0" applyFont="1" applyFill="1" applyBorder="1" applyAlignment="1">
      <alignment horizontal="center" vertical="center"/>
    </xf>
    <xf numFmtId="0" fontId="53" fillId="2" borderId="122" xfId="0" applyFont="1" applyFill="1" applyBorder="1" applyAlignment="1">
      <alignment horizontal="center" vertical="center"/>
    </xf>
    <xf numFmtId="0" fontId="53" fillId="2" borderId="4" xfId="0" applyFont="1" applyFill="1" applyBorder="1" applyAlignment="1">
      <alignment horizontal="center" vertical="center"/>
    </xf>
    <xf numFmtId="0" fontId="53" fillId="2" borderId="82" xfId="0" applyFont="1" applyFill="1" applyBorder="1" applyAlignment="1">
      <alignment horizontal="center" vertical="center"/>
    </xf>
    <xf numFmtId="0" fontId="53" fillId="4" borderId="4" xfId="0" applyFont="1" applyFill="1" applyBorder="1" applyAlignment="1">
      <alignment horizontal="center" vertical="center"/>
    </xf>
    <xf numFmtId="0" fontId="52" fillId="2" borderId="82" xfId="0" applyFont="1" applyFill="1" applyBorder="1" applyAlignment="1">
      <alignment horizontal="center" vertical="center"/>
    </xf>
    <xf numFmtId="0" fontId="52" fillId="2" borderId="42" xfId="0" applyFont="1" applyFill="1" applyBorder="1" applyAlignment="1">
      <alignment horizontal="center" vertical="center"/>
    </xf>
    <xf numFmtId="0" fontId="51" fillId="2" borderId="43" xfId="0" applyFont="1" applyFill="1" applyBorder="1" applyAlignment="1">
      <alignment horizontal="center" vertical="center"/>
    </xf>
    <xf numFmtId="0" fontId="51" fillId="2" borderId="26" xfId="0" applyFont="1" applyFill="1" applyBorder="1" applyAlignment="1">
      <alignment horizontal="center" vertical="center"/>
    </xf>
    <xf numFmtId="0" fontId="51" fillId="2" borderId="24" xfId="0" applyFont="1" applyFill="1" applyBorder="1" applyAlignment="1">
      <alignment horizontal="center" vertical="center"/>
    </xf>
    <xf numFmtId="0" fontId="53" fillId="2" borderId="84" xfId="0" applyFont="1" applyFill="1" applyBorder="1" applyAlignment="1">
      <alignment horizontal="center" vertical="center"/>
    </xf>
    <xf numFmtId="0" fontId="54" fillId="0" borderId="69" xfId="0" applyFont="1" applyBorder="1" applyAlignment="1">
      <alignment horizontal="center" vertical="center"/>
    </xf>
    <xf numFmtId="0" fontId="52" fillId="0" borderId="69" xfId="0" applyFont="1" applyBorder="1" applyAlignment="1">
      <alignment horizontal="center" vertical="center"/>
    </xf>
    <xf numFmtId="0" fontId="51" fillId="0" borderId="69" xfId="0" applyFont="1" applyBorder="1" applyAlignment="1">
      <alignment horizontal="center" vertical="center"/>
    </xf>
    <xf numFmtId="0" fontId="53" fillId="0" borderId="69" xfId="0" applyFont="1" applyBorder="1" applyAlignment="1">
      <alignment horizontal="center" vertical="center"/>
    </xf>
    <xf numFmtId="0" fontId="54" fillId="0" borderId="69" xfId="0" applyFont="1" applyBorder="1" applyAlignment="1">
      <alignment horizontal="center" vertical="center" wrapText="1"/>
    </xf>
    <xf numFmtId="0" fontId="54" fillId="0" borderId="150" xfId="0" applyFont="1" applyBorder="1" applyAlignment="1">
      <alignment horizontal="center" vertical="center" wrapText="1"/>
    </xf>
    <xf numFmtId="0" fontId="53" fillId="0" borderId="33" xfId="0" applyFont="1" applyBorder="1" applyAlignment="1">
      <alignment horizontal="center" vertical="center"/>
    </xf>
    <xf numFmtId="0" fontId="53" fillId="0" borderId="32" xfId="0" applyFont="1" applyBorder="1" applyAlignment="1">
      <alignment horizontal="center" vertical="center"/>
    </xf>
    <xf numFmtId="0" fontId="54" fillId="0" borderId="57" xfId="0" applyFont="1" applyBorder="1" applyAlignment="1">
      <alignment horizontal="center" vertical="center"/>
    </xf>
    <xf numFmtId="0" fontId="51" fillId="0" borderId="57" xfId="0" applyFont="1" applyBorder="1" applyAlignment="1">
      <alignment horizontal="center" vertical="center"/>
    </xf>
    <xf numFmtId="0" fontId="52" fillId="0" borderId="57" xfId="0" applyFont="1" applyBorder="1" applyAlignment="1">
      <alignment horizontal="center" vertical="center"/>
    </xf>
    <xf numFmtId="0" fontId="55" fillId="0" borderId="57" xfId="0" applyFont="1" applyBorder="1" applyAlignment="1">
      <alignment horizontal="center" vertical="center"/>
    </xf>
    <xf numFmtId="0" fontId="54" fillId="0" borderId="57" xfId="0" applyFont="1" applyBorder="1" applyAlignment="1">
      <alignment horizontal="center" vertical="center" wrapText="1"/>
    </xf>
    <xf numFmtId="0" fontId="54" fillId="0" borderId="148" xfId="0" applyFont="1" applyBorder="1" applyAlignment="1">
      <alignment horizontal="center" vertical="center" wrapText="1"/>
    </xf>
    <xf numFmtId="0" fontId="52" fillId="0" borderId="24" xfId="0" applyFont="1" applyBorder="1" applyAlignment="1">
      <alignment horizontal="center" vertical="center"/>
    </xf>
    <xf numFmtId="0" fontId="53" fillId="0" borderId="30" xfId="0" applyFont="1" applyBorder="1" applyAlignment="1">
      <alignment horizontal="center" vertical="center"/>
    </xf>
    <xf numFmtId="0" fontId="53" fillId="0" borderId="57" xfId="0" applyFont="1" applyBorder="1" applyAlignment="1">
      <alignment horizontal="center" vertical="center"/>
    </xf>
    <xf numFmtId="0" fontId="54" fillId="0" borderId="148" xfId="0" applyFont="1" applyBorder="1" applyAlignment="1">
      <alignment horizontal="center" vertical="center"/>
    </xf>
    <xf numFmtId="0" fontId="53" fillId="0" borderId="24" xfId="0" applyFont="1" applyBorder="1" applyAlignment="1">
      <alignment horizontal="center" vertical="center"/>
    </xf>
    <xf numFmtId="0" fontId="52" fillId="0" borderId="30" xfId="0" applyFont="1" applyBorder="1" applyAlignment="1">
      <alignment horizontal="center" vertical="center"/>
    </xf>
    <xf numFmtId="0" fontId="54" fillId="0" borderId="58" xfId="0" applyFont="1" applyBorder="1" applyAlignment="1">
      <alignment horizontal="center" vertical="center"/>
    </xf>
    <xf numFmtId="0" fontId="53" fillId="0" borderId="58" xfId="0" applyFont="1" applyBorder="1" applyAlignment="1">
      <alignment horizontal="center" vertical="center"/>
    </xf>
    <xf numFmtId="0" fontId="52" fillId="0" borderId="58" xfId="0" applyFont="1" applyBorder="1" applyAlignment="1">
      <alignment horizontal="center" vertical="center"/>
    </xf>
    <xf numFmtId="0" fontId="51" fillId="0" borderId="58" xfId="0" applyFont="1" applyBorder="1" applyAlignment="1">
      <alignment horizontal="center" vertical="center"/>
    </xf>
    <xf numFmtId="0" fontId="54" fillId="0" borderId="58" xfId="0" applyFont="1" applyBorder="1" applyAlignment="1">
      <alignment horizontal="center" vertical="center" wrapText="1"/>
    </xf>
    <xf numFmtId="0" fontId="51" fillId="0" borderId="149" xfId="0" applyFont="1" applyBorder="1" applyAlignment="1">
      <alignment horizontal="center" vertical="center"/>
    </xf>
    <xf numFmtId="0" fontId="53" fillId="0" borderId="26" xfId="0" applyFont="1" applyBorder="1" applyAlignment="1">
      <alignment horizontal="center" vertical="center"/>
    </xf>
    <xf numFmtId="0" fontId="53" fillId="0" borderId="49" xfId="0" applyFont="1" applyBorder="1" applyAlignment="1">
      <alignment horizontal="center" vertical="center"/>
    </xf>
    <xf numFmtId="0" fontId="54" fillId="0" borderId="59" xfId="0" applyFont="1" applyBorder="1" applyAlignment="1">
      <alignment horizontal="center" vertical="center"/>
    </xf>
    <xf numFmtId="0" fontId="52" fillId="0" borderId="59" xfId="0" applyFont="1" applyBorder="1" applyAlignment="1">
      <alignment horizontal="center" vertical="center"/>
    </xf>
    <xf numFmtId="0" fontId="51" fillId="0" borderId="59" xfId="0" applyFont="1" applyBorder="1" applyAlignment="1">
      <alignment horizontal="center" vertical="center"/>
    </xf>
    <xf numFmtId="0" fontId="53" fillId="0" borderId="59" xfId="0" applyFont="1" applyBorder="1" applyAlignment="1">
      <alignment horizontal="center" vertical="center"/>
    </xf>
    <xf numFmtId="0" fontId="54" fillId="0" borderId="59" xfId="0" applyFont="1" applyBorder="1" applyAlignment="1">
      <alignment horizontal="center" vertical="center" wrapText="1"/>
    </xf>
    <xf numFmtId="0" fontId="54" fillId="0" borderId="160" xfId="0" applyFont="1" applyBorder="1" applyAlignment="1">
      <alignment horizontal="center" vertical="center" wrapText="1"/>
    </xf>
    <xf numFmtId="0" fontId="53" fillId="0" borderId="43" xfId="0" applyFont="1" applyBorder="1" applyAlignment="1">
      <alignment horizontal="center" vertical="center"/>
    </xf>
    <xf numFmtId="0" fontId="53" fillId="0" borderId="45" xfId="0" applyFont="1" applyBorder="1" applyAlignment="1">
      <alignment horizontal="center" vertical="center"/>
    </xf>
    <xf numFmtId="0" fontId="51" fillId="0" borderId="57" xfId="0" applyFont="1" applyBorder="1" applyAlignment="1">
      <alignment horizontal="center" vertical="center" wrapText="1"/>
    </xf>
    <xf numFmtId="0" fontId="55" fillId="0" borderId="59" xfId="0" applyFont="1" applyBorder="1" applyAlignment="1">
      <alignment horizontal="center" vertical="center"/>
    </xf>
    <xf numFmtId="0" fontId="53" fillId="2" borderId="57" xfId="0" applyFont="1" applyFill="1" applyBorder="1" applyAlignment="1">
      <alignment horizontal="center" vertical="center"/>
    </xf>
    <xf numFmtId="0" fontId="53" fillId="0" borderId="161" xfId="0" applyFont="1" applyBorder="1" applyAlignment="1">
      <alignment horizontal="center" vertical="center"/>
    </xf>
    <xf numFmtId="0" fontId="53" fillId="0" borderId="162" xfId="0" applyFont="1" applyBorder="1" applyAlignment="1">
      <alignment horizontal="center" vertical="center"/>
    </xf>
    <xf numFmtId="0" fontId="54" fillId="0" borderId="149" xfId="0" applyFont="1" applyBorder="1" applyAlignment="1">
      <alignment horizontal="center" vertical="center" wrapText="1"/>
    </xf>
    <xf numFmtId="0" fontId="53" fillId="0" borderId="163" xfId="0" applyFont="1" applyBorder="1" applyAlignment="1">
      <alignment horizontal="center" vertical="center"/>
    </xf>
    <xf numFmtId="0" fontId="52" fillId="0" borderId="26" xfId="0" applyFont="1" applyBorder="1" applyAlignment="1">
      <alignment horizontal="center" vertical="center"/>
    </xf>
    <xf numFmtId="0" fontId="53" fillId="2" borderId="34" xfId="0" applyFont="1" applyFill="1" applyBorder="1" applyAlignment="1">
      <alignment horizontal="center" vertical="center"/>
    </xf>
    <xf numFmtId="0" fontId="53" fillId="2" borderId="48" xfId="0" applyFont="1" applyFill="1" applyBorder="1" applyAlignment="1">
      <alignment horizontal="center" vertical="center"/>
    </xf>
    <xf numFmtId="0" fontId="52" fillId="2" borderId="48" xfId="0" applyFont="1" applyFill="1" applyBorder="1" applyAlignment="1">
      <alignment horizontal="center" vertical="center"/>
    </xf>
    <xf numFmtId="0" fontId="51" fillId="2" borderId="48" xfId="0" applyFont="1" applyFill="1" applyBorder="1" applyAlignment="1">
      <alignment horizontal="center" vertical="center"/>
    </xf>
    <xf numFmtId="0" fontId="53" fillId="2" borderId="164" xfId="0" applyFont="1" applyFill="1" applyBorder="1" applyAlignment="1">
      <alignment horizontal="center" vertical="center"/>
    </xf>
    <xf numFmtId="0" fontId="16" fillId="2" borderId="119" xfId="0" applyFont="1" applyFill="1" applyBorder="1" applyAlignment="1">
      <alignment horizontal="left" vertical="center" wrapText="1"/>
    </xf>
    <xf numFmtId="0" fontId="54" fillId="0" borderId="144" xfId="0" applyFont="1" applyBorder="1" applyAlignment="1">
      <alignment horizontal="center" vertical="center"/>
    </xf>
    <xf numFmtId="0" fontId="53" fillId="0" borderId="84" xfId="0" applyFont="1" applyBorder="1" applyAlignment="1">
      <alignment horizontal="center" vertical="center"/>
    </xf>
    <xf numFmtId="0" fontId="54" fillId="0" borderId="145" xfId="0" applyFont="1" applyBorder="1" applyAlignment="1">
      <alignment horizontal="center" vertical="center"/>
    </xf>
    <xf numFmtId="0" fontId="53" fillId="0" borderId="89" xfId="0" applyFont="1" applyBorder="1" applyAlignment="1">
      <alignment horizontal="center" vertical="center"/>
    </xf>
    <xf numFmtId="0" fontId="52" fillId="0" borderId="145" xfId="0" applyFont="1" applyBorder="1" applyAlignment="1">
      <alignment horizontal="center" vertical="center"/>
    </xf>
    <xf numFmtId="0" fontId="54" fillId="0" borderId="146" xfId="0" applyFont="1" applyBorder="1" applyAlignment="1">
      <alignment horizontal="center" vertical="center"/>
    </xf>
    <xf numFmtId="0" fontId="53" fillId="0" borderId="142" xfId="0" applyFont="1" applyBorder="1" applyAlignment="1">
      <alignment horizontal="center" vertical="center"/>
    </xf>
    <xf numFmtId="0" fontId="54" fillId="0" borderId="142" xfId="0" applyFont="1" applyBorder="1" applyAlignment="1">
      <alignment horizontal="center" vertical="center"/>
    </xf>
    <xf numFmtId="0" fontId="52" fillId="0" borderId="142" xfId="0" applyFont="1" applyBorder="1" applyAlignment="1">
      <alignment horizontal="center" vertical="center"/>
    </xf>
    <xf numFmtId="0" fontId="51" fillId="0" borderId="142" xfId="0" applyFont="1" applyBorder="1" applyAlignment="1">
      <alignment horizontal="center" vertical="center"/>
    </xf>
    <xf numFmtId="0" fontId="54" fillId="0" borderId="142" xfId="0" applyFont="1" applyBorder="1" applyAlignment="1">
      <alignment horizontal="center" vertical="center" wrapText="1"/>
    </xf>
    <xf numFmtId="0" fontId="51" fillId="0" borderId="151" xfId="0" applyFont="1" applyBorder="1" applyAlignment="1">
      <alignment horizontal="center" vertical="center"/>
    </xf>
    <xf numFmtId="0" fontId="53" fillId="0" borderId="152" xfId="0" applyFont="1" applyBorder="1" applyAlignment="1">
      <alignment horizontal="center" vertical="center"/>
    </xf>
    <xf numFmtId="0" fontId="52" fillId="0" borderId="165" xfId="0" applyFont="1" applyBorder="1" applyAlignment="1">
      <alignment horizontal="center" vertical="center"/>
    </xf>
    <xf numFmtId="0" fontId="53" fillId="0" borderId="166" xfId="0" applyFont="1" applyBorder="1" applyAlignment="1">
      <alignment horizontal="center" vertical="center"/>
    </xf>
    <xf numFmtId="0" fontId="55" fillId="0" borderId="69" xfId="0" applyFont="1" applyBorder="1" applyAlignment="1">
      <alignment horizontal="center" vertical="center"/>
    </xf>
    <xf numFmtId="0" fontId="52" fillId="0" borderId="69" xfId="0" applyFont="1" applyBorder="1" applyAlignment="1">
      <alignment horizontal="center" vertical="center" wrapText="1"/>
    </xf>
    <xf numFmtId="0" fontId="53" fillId="0" borderId="167" xfId="0" applyFont="1" applyBorder="1" applyAlignment="1">
      <alignment horizontal="center" vertical="center"/>
    </xf>
    <xf numFmtId="0" fontId="51" fillId="0" borderId="24" xfId="0" applyNumberFormat="1" applyFont="1" applyFill="1" applyBorder="1" applyAlignment="1" applyProtection="1">
      <alignment horizontal="center" vertical="center"/>
    </xf>
    <xf numFmtId="0" fontId="51" fillId="7" borderId="24" xfId="0" applyNumberFormat="1" applyFont="1" applyFill="1" applyBorder="1" applyAlignment="1" applyProtection="1">
      <alignment horizontal="center" vertical="center"/>
    </xf>
    <xf numFmtId="0" fontId="52" fillId="0" borderId="24" xfId="0" applyNumberFormat="1" applyFont="1" applyFill="1" applyBorder="1" applyAlignment="1" applyProtection="1">
      <alignment horizontal="center" vertical="center"/>
    </xf>
    <xf numFmtId="0" fontId="51" fillId="0" borderId="26" xfId="0" applyNumberFormat="1" applyFont="1" applyFill="1" applyBorder="1" applyAlignment="1" applyProtection="1">
      <alignment horizontal="center" vertical="center"/>
    </xf>
    <xf numFmtId="0" fontId="51" fillId="7" borderId="26" xfId="0" applyNumberFormat="1" applyFont="1" applyFill="1" applyBorder="1" applyAlignment="1" applyProtection="1">
      <alignment horizontal="center" vertical="center"/>
    </xf>
    <xf numFmtId="0" fontId="52" fillId="0" borderId="26" xfId="0" applyNumberFormat="1" applyFont="1" applyFill="1" applyBorder="1" applyAlignment="1" applyProtection="1">
      <alignment horizontal="center" vertical="center"/>
    </xf>
    <xf numFmtId="0" fontId="51" fillId="0" borderId="33" xfId="0" applyNumberFormat="1" applyFont="1" applyFill="1" applyBorder="1" applyAlignment="1" applyProtection="1">
      <alignment horizontal="center" vertical="center"/>
    </xf>
    <xf numFmtId="0" fontId="51" fillId="7" borderId="33" xfId="0" applyNumberFormat="1" applyFont="1" applyFill="1" applyBorder="1" applyAlignment="1" applyProtection="1">
      <alignment horizontal="center" vertical="center"/>
    </xf>
    <xf numFmtId="0" fontId="52" fillId="0" borderId="33" xfId="0" applyNumberFormat="1" applyFont="1" applyFill="1" applyBorder="1" applyAlignment="1" applyProtection="1">
      <alignment horizontal="center" vertical="center"/>
    </xf>
    <xf numFmtId="0" fontId="52" fillId="7" borderId="33" xfId="0" applyNumberFormat="1" applyFont="1" applyFill="1" applyBorder="1" applyAlignment="1" applyProtection="1">
      <alignment horizontal="center" vertical="center"/>
    </xf>
    <xf numFmtId="0" fontId="53" fillId="0" borderId="33" xfId="0" applyNumberFormat="1" applyFont="1" applyFill="1" applyBorder="1" applyAlignment="1" applyProtection="1">
      <alignment horizontal="center" vertical="center"/>
    </xf>
    <xf numFmtId="0" fontId="52" fillId="7" borderId="24" xfId="0" applyNumberFormat="1" applyFont="1" applyFill="1" applyBorder="1" applyAlignment="1" applyProtection="1">
      <alignment horizontal="center" vertical="center"/>
    </xf>
    <xf numFmtId="0" fontId="51" fillId="0" borderId="41" xfId="0" applyNumberFormat="1" applyFont="1" applyFill="1" applyBorder="1" applyAlignment="1" applyProtection="1">
      <alignment horizontal="center" vertical="center"/>
    </xf>
    <xf numFmtId="0" fontId="54" fillId="0" borderId="84" xfId="0" applyNumberFormat="1" applyFont="1" applyFill="1" applyBorder="1" applyAlignment="1" applyProtection="1">
      <alignment horizontal="center" vertical="center"/>
    </xf>
    <xf numFmtId="0" fontId="54" fillId="0" borderId="89" xfId="0" applyNumberFormat="1" applyFont="1" applyFill="1" applyBorder="1" applyAlignment="1" applyProtection="1">
      <alignment horizontal="center" vertical="center"/>
    </xf>
    <xf numFmtId="0" fontId="52" fillId="0" borderId="89" xfId="0" applyNumberFormat="1" applyFont="1" applyFill="1" applyBorder="1" applyAlignment="1" applyProtection="1">
      <alignment horizontal="center" vertical="center"/>
    </xf>
    <xf numFmtId="0" fontId="54" fillId="0" borderId="76" xfId="0" applyNumberFormat="1" applyFont="1" applyFill="1" applyBorder="1" applyAlignment="1" applyProtection="1">
      <alignment horizontal="center" vertical="center"/>
    </xf>
    <xf numFmtId="0" fontId="52" fillId="0" borderId="168" xfId="0" applyNumberFormat="1" applyFont="1" applyFill="1" applyBorder="1" applyAlignment="1" applyProtection="1">
      <alignment horizontal="center" vertical="center"/>
    </xf>
    <xf numFmtId="0" fontId="54" fillId="0" borderId="168" xfId="0" applyNumberFormat="1" applyFont="1" applyFill="1" applyBorder="1" applyAlignment="1" applyProtection="1">
      <alignment horizontal="center" vertical="center"/>
    </xf>
    <xf numFmtId="0" fontId="54" fillId="0" borderId="169" xfId="0" applyNumberFormat="1" applyFont="1" applyFill="1" applyBorder="1" applyAlignment="1" applyProtection="1">
      <alignment horizontal="center" vertical="center"/>
    </xf>
    <xf numFmtId="0" fontId="53" fillId="0" borderId="76" xfId="0" applyFont="1" applyBorder="1" applyAlignment="1">
      <alignment horizontal="center" vertical="center"/>
    </xf>
    <xf numFmtId="0" fontId="52" fillId="0" borderId="89" xfId="0" applyFont="1" applyBorder="1" applyAlignment="1">
      <alignment horizontal="center" vertical="center"/>
    </xf>
    <xf numFmtId="0" fontId="53" fillId="0" borderId="169" xfId="0" applyFont="1" applyBorder="1" applyAlignment="1">
      <alignment horizontal="center" vertical="center"/>
    </xf>
    <xf numFmtId="0" fontId="52" fillId="2" borderId="33" xfId="0" applyFont="1" applyFill="1" applyBorder="1" applyAlignment="1">
      <alignment horizontal="center" vertical="center"/>
    </xf>
    <xf numFmtId="0" fontId="53" fillId="2" borderId="33" xfId="0" applyFont="1" applyFill="1" applyBorder="1" applyAlignment="1">
      <alignment horizontal="center" vertical="center"/>
    </xf>
    <xf numFmtId="0" fontId="53" fillId="2" borderId="143" xfId="0" applyFont="1" applyFill="1" applyBorder="1" applyAlignment="1">
      <alignment horizontal="center" vertical="center"/>
    </xf>
    <xf numFmtId="0" fontId="53" fillId="4" borderId="43" xfId="0" applyFont="1" applyFill="1" applyBorder="1" applyAlignment="1">
      <alignment horizontal="center" vertical="center"/>
    </xf>
    <xf numFmtId="0" fontId="53" fillId="2" borderId="24" xfId="0" applyFont="1" applyFill="1" applyBorder="1" applyAlignment="1">
      <alignment horizontal="center" vertical="center" wrapText="1"/>
    </xf>
    <xf numFmtId="0" fontId="51" fillId="2" borderId="84" xfId="0" applyFont="1" applyFill="1" applyBorder="1" applyAlignment="1">
      <alignment horizontal="center" vertical="center"/>
    </xf>
    <xf numFmtId="0" fontId="51" fillId="2" borderId="89" xfId="0" applyFont="1" applyFill="1" applyBorder="1" applyAlignment="1">
      <alignment horizontal="center" vertical="center"/>
    </xf>
    <xf numFmtId="0" fontId="51" fillId="2" borderId="76" xfId="0" applyFont="1" applyFill="1" applyBorder="1" applyAlignment="1">
      <alignment horizontal="center" vertical="center"/>
    </xf>
    <xf numFmtId="0" fontId="51" fillId="2" borderId="168" xfId="0" applyFont="1" applyFill="1" applyBorder="1" applyAlignment="1">
      <alignment horizontal="center" vertical="center"/>
    </xf>
    <xf numFmtId="0" fontId="52" fillId="2" borderId="164" xfId="0" applyFont="1" applyFill="1" applyBorder="1" applyAlignment="1">
      <alignment horizontal="center" vertical="center"/>
    </xf>
    <xf numFmtId="0" fontId="51" fillId="2" borderId="42" xfId="0" applyFont="1" applyFill="1" applyBorder="1" applyAlignment="1">
      <alignment horizontal="center" vertical="center"/>
    </xf>
    <xf numFmtId="0" fontId="51" fillId="2" borderId="47" xfId="0" applyFont="1" applyFill="1" applyBorder="1" applyAlignment="1">
      <alignment horizontal="center" vertical="center"/>
    </xf>
    <xf numFmtId="0" fontId="52" fillId="2" borderId="52" xfId="0" applyFont="1" applyFill="1" applyBorder="1" applyAlignment="1">
      <alignment horizontal="center" vertical="center"/>
    </xf>
    <xf numFmtId="0" fontId="52" fillId="2" borderId="47" xfId="0" applyFont="1" applyFill="1" applyBorder="1" applyAlignment="1">
      <alignment horizontal="center" vertical="center"/>
    </xf>
    <xf numFmtId="0" fontId="52" fillId="2" borderId="89" xfId="0" applyFont="1" applyFill="1" applyBorder="1" applyAlignment="1">
      <alignment horizontal="center" vertical="center"/>
    </xf>
    <xf numFmtId="0" fontId="51" fillId="2" borderId="25" xfId="0" applyFont="1" applyFill="1" applyBorder="1" applyAlignment="1">
      <alignment horizontal="center" vertical="center"/>
    </xf>
    <xf numFmtId="0" fontId="53" fillId="2" borderId="168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122" xfId="0" applyFont="1" applyFill="1" applyBorder="1" applyAlignment="1">
      <alignment horizontal="center" vertical="center"/>
    </xf>
    <xf numFmtId="0" fontId="4" fillId="4" borderId="120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51" fillId="4" borderId="69" xfId="0" applyFont="1" applyFill="1" applyBorder="1" applyAlignment="1">
      <alignment horizontal="center" vertical="center"/>
    </xf>
    <xf numFmtId="0" fontId="54" fillId="4" borderId="58" xfId="0" applyFont="1" applyFill="1" applyBorder="1" applyAlignment="1">
      <alignment horizontal="center" vertical="center"/>
    </xf>
    <xf numFmtId="0" fontId="54" fillId="4" borderId="69" xfId="0" applyFont="1" applyFill="1" applyBorder="1" applyAlignment="1">
      <alignment horizontal="center" vertical="center"/>
    </xf>
    <xf numFmtId="0" fontId="54" fillId="4" borderId="57" xfId="0" applyFont="1" applyFill="1" applyBorder="1" applyAlignment="1">
      <alignment horizontal="center" vertical="center"/>
    </xf>
    <xf numFmtId="0" fontId="53" fillId="4" borderId="24" xfId="0" applyFont="1" applyFill="1" applyBorder="1" applyAlignment="1">
      <alignment horizontal="center" vertical="center"/>
    </xf>
    <xf numFmtId="0" fontId="52" fillId="4" borderId="41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53" fillId="2" borderId="170" xfId="0" applyFont="1" applyFill="1" applyBorder="1" applyAlignment="1">
      <alignment horizontal="center" vertical="center"/>
    </xf>
    <xf numFmtId="0" fontId="53" fillId="2" borderId="11" xfId="0" applyFont="1" applyFill="1" applyBorder="1" applyAlignment="1">
      <alignment horizontal="center" vertical="center"/>
    </xf>
    <xf numFmtId="0" fontId="53" fillId="4" borderId="11" xfId="0" applyFont="1" applyFill="1" applyBorder="1" applyAlignment="1">
      <alignment horizontal="center" vertical="center"/>
    </xf>
    <xf numFmtId="0" fontId="52" fillId="2" borderId="11" xfId="0" applyFont="1" applyFill="1" applyBorder="1" applyAlignment="1">
      <alignment horizontal="center" vertical="center"/>
    </xf>
    <xf numFmtId="0" fontId="53" fillId="2" borderId="80" xfId="0" applyFont="1" applyFill="1" applyBorder="1" applyAlignment="1">
      <alignment horizontal="center" vertical="center"/>
    </xf>
    <xf numFmtId="0" fontId="51" fillId="4" borderId="24" xfId="0" applyNumberFormat="1" applyFont="1" applyFill="1" applyBorder="1" applyAlignment="1" applyProtection="1">
      <alignment horizontal="center" vertical="center"/>
    </xf>
    <xf numFmtId="0" fontId="12" fillId="2" borderId="85" xfId="0" applyFont="1" applyFill="1" applyBorder="1" applyAlignment="1">
      <alignment horizontal="center" vertical="center"/>
    </xf>
    <xf numFmtId="0" fontId="56" fillId="2" borderId="85" xfId="0" applyFont="1" applyFill="1" applyBorder="1" applyAlignment="1">
      <alignment horizontal="center" vertical="center"/>
    </xf>
    <xf numFmtId="0" fontId="4" fillId="9" borderId="12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156" xfId="0" applyFont="1" applyFill="1" applyBorder="1" applyAlignment="1">
      <alignment horizontal="center" vertical="center"/>
    </xf>
    <xf numFmtId="0" fontId="12" fillId="2" borderId="147" xfId="0" applyFont="1" applyFill="1" applyBorder="1" applyAlignment="1">
      <alignment horizontal="center" vertical="center"/>
    </xf>
    <xf numFmtId="0" fontId="41" fillId="0" borderId="4" xfId="0" applyFont="1" applyBorder="1" applyAlignment="1">
      <alignment horizontal="center" vertical="center"/>
    </xf>
    <xf numFmtId="0" fontId="41" fillId="0" borderId="82" xfId="0" applyFont="1" applyBorder="1" applyAlignment="1">
      <alignment horizontal="center" vertical="center"/>
    </xf>
    <xf numFmtId="0" fontId="41" fillId="0" borderId="81" xfId="0" applyFont="1" applyBorder="1" applyAlignment="1">
      <alignment horizontal="center" vertical="center"/>
    </xf>
    <xf numFmtId="0" fontId="41" fillId="0" borderId="23" xfId="0" applyFont="1" applyBorder="1" applyAlignment="1">
      <alignment horizontal="center" vertical="center"/>
    </xf>
    <xf numFmtId="0" fontId="41" fillId="0" borderId="109" xfId="0" applyFont="1" applyBorder="1" applyAlignment="1">
      <alignment horizontal="center" vertical="center"/>
    </xf>
    <xf numFmtId="0" fontId="41" fillId="0" borderId="110" xfId="0" applyFont="1" applyBorder="1" applyAlignment="1">
      <alignment horizontal="center" vertical="center"/>
    </xf>
    <xf numFmtId="0" fontId="41" fillId="0" borderId="85" xfId="0" applyFont="1" applyBorder="1" applyAlignment="1">
      <alignment horizontal="center" vertical="center"/>
    </xf>
    <xf numFmtId="0" fontId="41" fillId="0" borderId="111" xfId="0" applyFont="1" applyBorder="1" applyAlignment="1">
      <alignment horizontal="center" vertical="center"/>
    </xf>
    <xf numFmtId="0" fontId="41" fillId="0" borderId="104" xfId="0" applyFont="1" applyBorder="1" applyAlignment="1">
      <alignment horizontal="center" vertical="center"/>
    </xf>
    <xf numFmtId="0" fontId="46" fillId="4" borderId="107" xfId="0" applyFont="1" applyFill="1" applyBorder="1" applyAlignment="1">
      <alignment horizontal="center" vertical="center"/>
    </xf>
    <xf numFmtId="0" fontId="46" fillId="4" borderId="4" xfId="0" applyFont="1" applyFill="1" applyBorder="1" applyAlignment="1">
      <alignment horizontal="center" vertical="center"/>
    </xf>
    <xf numFmtId="0" fontId="41" fillId="4" borderId="107" xfId="0" applyFont="1" applyFill="1" applyBorder="1" applyAlignment="1">
      <alignment horizontal="center" vertical="center"/>
    </xf>
    <xf numFmtId="0" fontId="41" fillId="4" borderId="4" xfId="0" applyFont="1" applyFill="1" applyBorder="1" applyAlignment="1">
      <alignment horizontal="center" vertical="center"/>
    </xf>
    <xf numFmtId="0" fontId="41" fillId="4" borderId="108" xfId="0" applyFont="1" applyFill="1" applyBorder="1" applyAlignment="1">
      <alignment horizontal="center" vertical="center"/>
    </xf>
    <xf numFmtId="0" fontId="41" fillId="4" borderId="82" xfId="0" applyFont="1" applyFill="1" applyBorder="1" applyAlignment="1">
      <alignment horizontal="center" vertical="center"/>
    </xf>
    <xf numFmtId="0" fontId="41" fillId="0" borderId="102" xfId="0" applyFont="1" applyBorder="1" applyAlignment="1">
      <alignment horizontal="center" vertical="center"/>
    </xf>
    <xf numFmtId="0" fontId="41" fillId="0" borderId="129" xfId="0" applyFont="1" applyBorder="1" applyAlignment="1">
      <alignment horizontal="center" vertical="center"/>
    </xf>
    <xf numFmtId="0" fontId="41" fillId="0" borderId="127" xfId="0" applyFont="1" applyBorder="1" applyAlignment="1">
      <alignment horizontal="center" vertical="center"/>
    </xf>
    <xf numFmtId="0" fontId="41" fillId="0" borderId="130" xfId="0" applyFont="1" applyBorder="1" applyAlignment="1">
      <alignment horizontal="center" vertical="center"/>
    </xf>
    <xf numFmtId="0" fontId="0" fillId="0" borderId="10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7" xfId="0" applyBorder="1" applyAlignment="1">
      <alignment horizontal="center" vertical="center"/>
    </xf>
    <xf numFmtId="0" fontId="0" fillId="0" borderId="131" xfId="0" applyBorder="1" applyAlignment="1">
      <alignment horizontal="center" vertical="center"/>
    </xf>
    <xf numFmtId="0" fontId="41" fillId="4" borderId="106" xfId="0" applyFont="1" applyFill="1" applyBorder="1" applyAlignment="1">
      <alignment horizontal="center" vertical="center"/>
    </xf>
    <xf numFmtId="0" fontId="41" fillId="4" borderId="104" xfId="0" applyFont="1" applyFill="1" applyBorder="1" applyAlignment="1">
      <alignment horizontal="center" vertical="center"/>
    </xf>
    <xf numFmtId="0" fontId="0" fillId="0" borderId="126" xfId="0" applyBorder="1" applyAlignment="1">
      <alignment horizontal="center" vertical="center"/>
    </xf>
    <xf numFmtId="0" fontId="0" fillId="0" borderId="128" xfId="0" applyBorder="1" applyAlignment="1">
      <alignment horizontal="center" vertical="center"/>
    </xf>
    <xf numFmtId="0" fontId="0" fillId="0" borderId="129" xfId="0" applyBorder="1" applyAlignment="1">
      <alignment horizontal="center" vertical="center"/>
    </xf>
    <xf numFmtId="0" fontId="41" fillId="0" borderId="123" xfId="0" applyFont="1" applyBorder="1" applyAlignment="1">
      <alignment horizontal="center" vertical="center"/>
    </xf>
    <xf numFmtId="0" fontId="41" fillId="0" borderId="122" xfId="0" applyFont="1" applyBorder="1" applyAlignment="1">
      <alignment horizontal="center" vertical="center"/>
    </xf>
    <xf numFmtId="0" fontId="42" fillId="0" borderId="95" xfId="0" applyFont="1" applyBorder="1" applyAlignment="1">
      <alignment horizontal="center" vertical="center"/>
    </xf>
    <xf numFmtId="0" fontId="42" fillId="0" borderId="96" xfId="0" applyFont="1" applyBorder="1" applyAlignment="1">
      <alignment horizontal="center" vertical="center"/>
    </xf>
    <xf numFmtId="0" fontId="41" fillId="0" borderId="93" xfId="0" applyFont="1" applyBorder="1" applyAlignment="1">
      <alignment horizontal="center" vertical="center"/>
    </xf>
    <xf numFmtId="0" fontId="41" fillId="0" borderId="94" xfId="0" applyFont="1" applyBorder="1" applyAlignment="1">
      <alignment horizontal="center" vertical="center"/>
    </xf>
    <xf numFmtId="0" fontId="41" fillId="0" borderId="95" xfId="0" applyFont="1" applyBorder="1" applyAlignment="1">
      <alignment horizontal="center" vertical="center"/>
    </xf>
    <xf numFmtId="0" fontId="41" fillId="0" borderId="112" xfId="0" applyFont="1" applyBorder="1" applyAlignment="1">
      <alignment horizontal="center" vertical="center"/>
    </xf>
    <xf numFmtId="0" fontId="41" fillId="0" borderId="113" xfId="0" applyFont="1" applyBorder="1" applyAlignment="1">
      <alignment horizontal="center" vertical="center"/>
    </xf>
    <xf numFmtId="0" fontId="41" fillId="0" borderId="92" xfId="0" applyFont="1" applyBorder="1" applyAlignment="1">
      <alignment horizontal="center" vertical="center"/>
    </xf>
    <xf numFmtId="0" fontId="41" fillId="0" borderId="100" xfId="0" applyFont="1" applyBorder="1" applyAlignment="1">
      <alignment horizontal="center" vertical="center"/>
    </xf>
    <xf numFmtId="0" fontId="41" fillId="0" borderId="114" xfId="0" applyFont="1" applyBorder="1" applyAlignment="1">
      <alignment horizontal="center" vertical="center"/>
    </xf>
    <xf numFmtId="0" fontId="41" fillId="0" borderId="10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1" fillId="4" borderId="116" xfId="0" applyFont="1" applyFill="1" applyBorder="1" applyAlignment="1">
      <alignment horizontal="center" vertical="center"/>
    </xf>
    <xf numFmtId="0" fontId="41" fillId="4" borderId="115" xfId="0" applyFont="1" applyFill="1" applyBorder="1" applyAlignment="1">
      <alignment horizontal="center" vertical="center"/>
    </xf>
    <xf numFmtId="0" fontId="32" fillId="0" borderId="103" xfId="0" applyFont="1" applyBorder="1" applyAlignment="1">
      <alignment horizontal="center" vertical="center"/>
    </xf>
    <xf numFmtId="0" fontId="32" fillId="0" borderId="104" xfId="0" applyFont="1" applyBorder="1" applyAlignment="1">
      <alignment horizontal="center" vertical="center"/>
    </xf>
    <xf numFmtId="0" fontId="40" fillId="4" borderId="117" xfId="0" applyFont="1" applyFill="1" applyBorder="1" applyAlignment="1">
      <alignment horizontal="center" vertical="center"/>
    </xf>
    <xf numFmtId="0" fontId="40" fillId="4" borderId="11" xfId="0" applyFont="1" applyFill="1" applyBorder="1" applyAlignment="1">
      <alignment horizontal="center" vertical="center"/>
    </xf>
    <xf numFmtId="0" fontId="41" fillId="4" borderId="117" xfId="0" applyFont="1" applyFill="1" applyBorder="1" applyAlignment="1">
      <alignment horizontal="center" vertical="center"/>
    </xf>
    <xf numFmtId="0" fontId="41" fillId="4" borderId="11" xfId="0" applyFont="1" applyFill="1" applyBorder="1" applyAlignment="1">
      <alignment horizontal="center" vertical="center"/>
    </xf>
    <xf numFmtId="0" fontId="41" fillId="4" borderId="118" xfId="0" applyFont="1" applyFill="1" applyBorder="1" applyAlignment="1">
      <alignment horizontal="center" vertical="center"/>
    </xf>
    <xf numFmtId="0" fontId="41" fillId="4" borderId="80" xfId="0" applyFont="1" applyFill="1" applyBorder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0" fontId="41" fillId="0" borderId="11" xfId="0" applyFont="1" applyBorder="1" applyAlignment="1">
      <alignment horizontal="center" vertical="center"/>
    </xf>
    <xf numFmtId="0" fontId="42" fillId="0" borderId="98" xfId="0" applyFont="1" applyBorder="1" applyAlignment="1">
      <alignment horizontal="center" vertical="center"/>
    </xf>
    <xf numFmtId="0" fontId="42" fillId="0" borderId="99" xfId="0" applyFont="1" applyBorder="1" applyAlignment="1">
      <alignment horizontal="center" vertical="center"/>
    </xf>
    <xf numFmtId="0" fontId="41" fillId="0" borderId="80" xfId="0" applyFont="1" applyBorder="1" applyAlignment="1">
      <alignment horizontal="center" vertical="center"/>
    </xf>
    <xf numFmtId="0" fontId="43" fillId="0" borderId="122" xfId="0" applyFont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8" fillId="2" borderId="86" xfId="0" applyFont="1" applyFill="1" applyBorder="1" applyAlignment="1">
      <alignment horizontal="center" vertical="center" wrapText="1"/>
    </xf>
    <xf numFmtId="0" fontId="8" fillId="2" borderId="87" xfId="0" applyFont="1" applyFill="1" applyBorder="1" applyAlignment="1">
      <alignment horizontal="center" vertical="center" wrapText="1"/>
    </xf>
    <xf numFmtId="0" fontId="8" fillId="2" borderId="88" xfId="0" applyFont="1" applyFill="1" applyBorder="1" applyAlignment="1">
      <alignment horizontal="center" vertical="center" wrapText="1"/>
    </xf>
    <xf numFmtId="0" fontId="6" fillId="2" borderId="86" xfId="0" applyFont="1" applyFill="1" applyBorder="1" applyAlignment="1">
      <alignment horizontal="center" vertical="center" wrapText="1"/>
    </xf>
    <xf numFmtId="0" fontId="6" fillId="2" borderId="87" xfId="0" applyFont="1" applyFill="1" applyBorder="1" applyAlignment="1">
      <alignment horizontal="center" vertical="center" wrapText="1"/>
    </xf>
    <xf numFmtId="0" fontId="6" fillId="2" borderId="88" xfId="0" applyFont="1" applyFill="1" applyBorder="1" applyAlignment="1">
      <alignment horizontal="center" vertical="center" wrapText="1"/>
    </xf>
    <xf numFmtId="0" fontId="6" fillId="2" borderId="14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/>
    </xf>
    <xf numFmtId="0" fontId="20" fillId="3" borderId="138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center" vertical="center"/>
    </xf>
    <xf numFmtId="0" fontId="20" fillId="3" borderId="36" xfId="0" applyFont="1" applyFill="1" applyBorder="1" applyAlignment="1">
      <alignment horizontal="center" vertical="center"/>
    </xf>
    <xf numFmtId="0" fontId="20" fillId="3" borderId="75" xfId="0" applyFont="1" applyFill="1" applyBorder="1" applyAlignment="1">
      <alignment horizontal="center" vertical="center"/>
    </xf>
    <xf numFmtId="0" fontId="20" fillId="3" borderId="20" xfId="0" applyFont="1" applyFill="1" applyBorder="1" applyAlignment="1">
      <alignment horizontal="center" vertical="center"/>
    </xf>
    <xf numFmtId="0" fontId="20" fillId="3" borderId="19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73" xfId="0" applyFont="1" applyFill="1" applyBorder="1" applyAlignment="1">
      <alignment horizontal="center" vertical="center"/>
    </xf>
    <xf numFmtId="0" fontId="8" fillId="2" borderId="81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6" fillId="6" borderId="83" xfId="0" applyFont="1" applyFill="1" applyBorder="1" applyAlignment="1">
      <alignment horizontal="center" vertical="center"/>
    </xf>
    <xf numFmtId="0" fontId="6" fillId="6" borderId="21" xfId="0" applyFont="1" applyFill="1" applyBorder="1" applyAlignment="1">
      <alignment horizontal="center" vertical="center"/>
    </xf>
    <xf numFmtId="0" fontId="6" fillId="6" borderId="14" xfId="0" applyFont="1" applyFill="1" applyBorder="1" applyAlignment="1">
      <alignment horizontal="center" vertical="center"/>
    </xf>
    <xf numFmtId="0" fontId="20" fillId="3" borderId="70" xfId="0" applyFont="1" applyFill="1" applyBorder="1" applyAlignment="1">
      <alignment horizontal="center" vertical="center"/>
    </xf>
    <xf numFmtId="0" fontId="20" fillId="3" borderId="71" xfId="0" applyFont="1" applyFill="1" applyBorder="1" applyAlignment="1">
      <alignment horizontal="center" vertical="center"/>
    </xf>
    <xf numFmtId="0" fontId="20" fillId="3" borderId="72" xfId="0" applyFont="1" applyFill="1" applyBorder="1" applyAlignment="1">
      <alignment horizontal="center" vertical="center"/>
    </xf>
    <xf numFmtId="0" fontId="8" fillId="2" borderId="83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79" xfId="0" applyFont="1" applyFill="1" applyBorder="1" applyAlignment="1">
      <alignment horizontal="center" vertical="center"/>
    </xf>
    <xf numFmtId="0" fontId="8" fillId="2" borderId="60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38" fillId="2" borderId="81" xfId="0" applyFont="1" applyFill="1" applyBorder="1" applyAlignment="1">
      <alignment horizontal="center" vertical="center"/>
    </xf>
    <xf numFmtId="0" fontId="38" fillId="2" borderId="23" xfId="0" applyFont="1" applyFill="1" applyBorder="1" applyAlignment="1">
      <alignment horizontal="center" vertical="center"/>
    </xf>
    <xf numFmtId="0" fontId="38" fillId="2" borderId="2" xfId="0" applyFont="1" applyFill="1" applyBorder="1" applyAlignment="1">
      <alignment horizontal="center" vertical="center"/>
    </xf>
    <xf numFmtId="0" fontId="8" fillId="2" borderId="77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0" borderId="81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83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</cellXfs>
  <cellStyles count="2">
    <cellStyle name="표준" xfId="0" builtinId="0"/>
    <cellStyle name="표준 2" xfId="1"/>
  </cellStyles>
  <dxfs count="0"/>
  <tableStyles count="0" defaultTableStyle="TableStyleMedium9" defaultPivotStyle="PivotStyleLight16"/>
  <colors>
    <mruColors>
      <color rgb="FFFCFCA2"/>
      <color rgb="FF68F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I41"/>
  <sheetViews>
    <sheetView view="pageBreakPreview" zoomScale="110" zoomScaleSheetLayoutView="110" workbookViewId="0">
      <selection activeCell="E24" sqref="E24:E25"/>
    </sheetView>
  </sheetViews>
  <sheetFormatPr defaultRowHeight="16.5"/>
  <cols>
    <col min="1" max="9" width="10.625" customWidth="1"/>
  </cols>
  <sheetData>
    <row r="1" spans="2:8" ht="17.25" thickBot="1"/>
    <row r="2" spans="2:8" ht="30" customHeight="1" thickTop="1" thickBot="1">
      <c r="B2" s="441" t="s">
        <v>149</v>
      </c>
      <c r="C2" s="442"/>
      <c r="D2" s="442"/>
      <c r="E2" s="443"/>
      <c r="F2" s="142" t="s">
        <v>111</v>
      </c>
      <c r="G2" s="439" t="s">
        <v>112</v>
      </c>
      <c r="H2" s="440"/>
    </row>
    <row r="3" spans="2:8" ht="24.95" customHeight="1" thickBot="1">
      <c r="B3" s="143" t="s">
        <v>113</v>
      </c>
      <c r="C3" s="144" t="s">
        <v>114</v>
      </c>
      <c r="D3" s="145" t="s">
        <v>115</v>
      </c>
      <c r="E3" s="145" t="s">
        <v>116</v>
      </c>
      <c r="F3" s="145" t="s">
        <v>117</v>
      </c>
      <c r="G3" s="145" t="s">
        <v>118</v>
      </c>
      <c r="H3" s="146" t="s">
        <v>119</v>
      </c>
    </row>
    <row r="4" spans="2:8" ht="26.25">
      <c r="B4" s="151"/>
      <c r="C4" s="152">
        <v>1</v>
      </c>
      <c r="D4" s="168">
        <v>2</v>
      </c>
      <c r="E4" s="168">
        <v>3</v>
      </c>
      <c r="F4" s="153">
        <v>4</v>
      </c>
      <c r="G4" s="153">
        <v>5</v>
      </c>
      <c r="H4" s="171">
        <v>6</v>
      </c>
    </row>
    <row r="5" spans="2:8" ht="16.5" customHeight="1">
      <c r="B5" s="438"/>
      <c r="C5" s="409" t="e">
        <f>VLOOKUP(G$2&amp;"*",#REF!:#REF!,5,FALSE)</f>
        <v>#REF!</v>
      </c>
      <c r="D5" s="409" t="e">
        <f>VLOOKUP(G$2&amp;"*",#REF!:#REF!,6,FALSE)</f>
        <v>#REF!</v>
      </c>
      <c r="E5" s="409" t="e">
        <f>VLOOKUP(G$2&amp;"*",#REF!:#REF!,7,FALSE)</f>
        <v>#REF!</v>
      </c>
      <c r="F5" s="409" t="e">
        <f>VLOOKUP(G$2&amp;"*",#REF!:#REF!,8,FALSE)</f>
        <v>#REF!</v>
      </c>
      <c r="G5" s="409" t="e">
        <f>VLOOKUP(G$2&amp;"*",#REF!:#REF!,9,FALSE)</f>
        <v>#REF!</v>
      </c>
      <c r="H5" s="437" t="e">
        <f>VLOOKUP(G$2&amp;"*",#REF!:#REF!,10,FALSE)</f>
        <v>#REF!</v>
      </c>
    </row>
    <row r="6" spans="2:8" ht="16.5" customHeight="1">
      <c r="B6" s="438"/>
      <c r="C6" s="409"/>
      <c r="D6" s="409"/>
      <c r="E6" s="409"/>
      <c r="F6" s="409"/>
      <c r="G6" s="409"/>
      <c r="H6" s="437"/>
    </row>
    <row r="7" spans="2:8" ht="26.25">
      <c r="B7" s="170">
        <v>7</v>
      </c>
      <c r="C7" s="154">
        <v>8</v>
      </c>
      <c r="D7" s="169">
        <v>9</v>
      </c>
      <c r="E7" s="169">
        <v>10</v>
      </c>
      <c r="F7" s="155">
        <v>11</v>
      </c>
      <c r="G7" s="155">
        <v>12</v>
      </c>
      <c r="H7" s="156">
        <v>13</v>
      </c>
    </row>
    <row r="8" spans="2:8">
      <c r="B8" s="438" t="e">
        <f>VLOOKUP(G$2&amp;"*",#REF!:#REF!,11,FALSE)</f>
        <v>#REF!</v>
      </c>
      <c r="C8" s="409" t="e">
        <f>VLOOKUP(G$2&amp;"*",#REF!:#REF!,12,FALSE)</f>
        <v>#REF!</v>
      </c>
      <c r="D8" s="409" t="e">
        <f>VLOOKUP(G$2&amp;"*",#REF!:#REF!,13,FALSE)</f>
        <v>#REF!</v>
      </c>
      <c r="E8" s="409" t="e">
        <f>VLOOKUP(G$2&amp;"*",#REF!:#REF!,14,FALSE)</f>
        <v>#REF!</v>
      </c>
      <c r="F8" s="409" t="e">
        <f>VLOOKUP($G$2&amp;"*",#REF!:#REF!,15,FALSE)</f>
        <v>#REF!</v>
      </c>
      <c r="G8" s="409" t="e">
        <f>VLOOKUP($G$2&amp;"*",#REF!:#REF!,16,FALSE)</f>
        <v>#REF!</v>
      </c>
      <c r="H8" s="437" t="e">
        <f>VLOOKUP($G$2&amp;"*",#REF!:#REF!,17,FALSE)</f>
        <v>#REF!</v>
      </c>
    </row>
    <row r="9" spans="2:8">
      <c r="B9" s="438"/>
      <c r="C9" s="409"/>
      <c r="D9" s="409"/>
      <c r="E9" s="409"/>
      <c r="F9" s="409"/>
      <c r="G9" s="409"/>
      <c r="H9" s="437"/>
    </row>
    <row r="10" spans="2:8" ht="26.25">
      <c r="B10" s="170">
        <v>14</v>
      </c>
      <c r="C10" s="154">
        <v>15</v>
      </c>
      <c r="D10" s="169">
        <v>16</v>
      </c>
      <c r="E10" s="169">
        <v>17</v>
      </c>
      <c r="F10" s="155">
        <v>18</v>
      </c>
      <c r="G10" s="155">
        <v>19</v>
      </c>
      <c r="H10" s="156">
        <v>20</v>
      </c>
    </row>
    <row r="11" spans="2:8">
      <c r="B11" s="438" t="e">
        <f>VLOOKUP($G$2&amp;"*",#REF!:#REF!,18,FALSE)</f>
        <v>#REF!</v>
      </c>
      <c r="C11" s="409" t="e">
        <f>VLOOKUP($G$2&amp;"*",#REF!:#REF!,19,FALSE)</f>
        <v>#REF!</v>
      </c>
      <c r="D11" s="409" t="e">
        <f>VLOOKUP($G$2&amp;"*",#REF!:#REF!,20,FALSE)</f>
        <v>#REF!</v>
      </c>
      <c r="E11" s="409" t="e">
        <f>VLOOKUP($G$2&amp;"*",#REF!:#REF!,21,FALSE)</f>
        <v>#REF!</v>
      </c>
      <c r="F11" s="409" t="e">
        <f>VLOOKUP($G$2&amp;"*",#REF!:#REF!,22,FALSE)</f>
        <v>#REF!</v>
      </c>
      <c r="G11" s="409" t="e">
        <f>VLOOKUP($G$2&amp;"*",#REF!:#REF!,23,FALSE)</f>
        <v>#REF!</v>
      </c>
      <c r="H11" s="437" t="e">
        <f>VLOOKUP($G$2&amp;"*",#REF!:#REF!,24,FALSE)</f>
        <v>#REF!</v>
      </c>
    </row>
    <row r="12" spans="2:8">
      <c r="B12" s="438"/>
      <c r="C12" s="409"/>
      <c r="D12" s="409"/>
      <c r="E12" s="409"/>
      <c r="F12" s="409"/>
      <c r="G12" s="409"/>
      <c r="H12" s="437"/>
    </row>
    <row r="13" spans="2:8" ht="26.25">
      <c r="B13" s="170">
        <v>21</v>
      </c>
      <c r="C13" s="154">
        <v>22</v>
      </c>
      <c r="D13" s="169">
        <v>23</v>
      </c>
      <c r="E13" s="169">
        <v>24</v>
      </c>
      <c r="F13" s="155">
        <v>25</v>
      </c>
      <c r="G13" s="155">
        <v>26</v>
      </c>
      <c r="H13" s="156">
        <v>27</v>
      </c>
    </row>
    <row r="14" spans="2:8">
      <c r="B14" s="438" t="e">
        <f>VLOOKUP($G$2&amp;"*",#REF!:#REF!,25,FALSE)</f>
        <v>#REF!</v>
      </c>
      <c r="C14" s="409" t="e">
        <f>VLOOKUP($G$2&amp;"*",#REF!:#REF!,26,FALSE)</f>
        <v>#REF!</v>
      </c>
      <c r="D14" s="409" t="e">
        <f>VLOOKUP($G$2&amp;"*",#REF!:#REF!,27,FALSE)</f>
        <v>#REF!</v>
      </c>
      <c r="E14" s="409" t="e">
        <f>VLOOKUP($G$2&amp;"*",#REF!:#REF!,28,FALSE)</f>
        <v>#REF!</v>
      </c>
      <c r="F14" s="409" t="e">
        <f>VLOOKUP($G$2&amp;"*",#REF!:#REF!,29,FALSE)</f>
        <v>#REF!</v>
      </c>
      <c r="G14" s="409" t="e">
        <f>VLOOKUP($G$2&amp;"*",#REF!:#REF!,30,FALSE)</f>
        <v>#REF!</v>
      </c>
      <c r="H14" s="437" t="e">
        <f>VLOOKUP($G$2&amp;"*",#REF!:#REF!,31,FALSE)</f>
        <v>#REF!</v>
      </c>
    </row>
    <row r="15" spans="2:8">
      <c r="B15" s="438"/>
      <c r="C15" s="409"/>
      <c r="D15" s="409"/>
      <c r="E15" s="409"/>
      <c r="F15" s="409"/>
      <c r="G15" s="409"/>
      <c r="H15" s="437"/>
    </row>
    <row r="16" spans="2:8" ht="26.25">
      <c r="B16" s="170">
        <v>28</v>
      </c>
      <c r="C16" s="154">
        <v>29</v>
      </c>
      <c r="D16" s="169">
        <v>30</v>
      </c>
      <c r="E16" s="169">
        <v>31</v>
      </c>
      <c r="F16" s="158"/>
      <c r="G16" s="158"/>
      <c r="H16" s="164"/>
    </row>
    <row r="17" spans="2:8">
      <c r="B17" s="438" t="e">
        <f>VLOOKUP($G$2&amp;"*",#REF!:#REF!,32,FALSE)</f>
        <v>#REF!</v>
      </c>
      <c r="C17" s="409" t="e">
        <f>VLOOKUP($G$2&amp;"*",#REF!:#REF!,33,FALSE)</f>
        <v>#REF!</v>
      </c>
      <c r="D17" s="409" t="e">
        <f>VLOOKUP($G$2&amp;"*",#REF!:#REF!,34,FALSE)</f>
        <v>#REF!</v>
      </c>
      <c r="E17" s="409" t="e">
        <f>VLOOKUP($G$2&amp;"*",#REF!:#REF!,35,FALSE)</f>
        <v>#REF!</v>
      </c>
      <c r="F17" s="428"/>
      <c r="G17" s="428"/>
      <c r="H17" s="430"/>
    </row>
    <row r="18" spans="2:8">
      <c r="B18" s="438"/>
      <c r="C18" s="409"/>
      <c r="D18" s="409"/>
      <c r="E18" s="409"/>
      <c r="F18" s="429"/>
      <c r="G18" s="429"/>
      <c r="H18" s="431"/>
    </row>
    <row r="19" spans="2:8" ht="26.25">
      <c r="B19" s="157"/>
      <c r="C19" s="158"/>
      <c r="D19" s="148"/>
      <c r="E19" s="148"/>
      <c r="F19" s="148"/>
      <c r="G19" s="148"/>
      <c r="H19" s="159"/>
    </row>
    <row r="20" spans="2:8">
      <c r="B20" s="434"/>
      <c r="C20" s="428"/>
      <c r="D20" s="424"/>
      <c r="E20" s="424"/>
      <c r="F20" s="424"/>
      <c r="G20" s="424"/>
      <c r="H20" s="426"/>
    </row>
    <row r="21" spans="2:8" ht="17.25" thickBot="1">
      <c r="B21" s="435"/>
      <c r="C21" s="436"/>
      <c r="D21" s="425"/>
      <c r="E21" s="425"/>
      <c r="F21" s="425"/>
      <c r="G21" s="425"/>
      <c r="H21" s="427"/>
    </row>
    <row r="22" spans="2:8" ht="26.25">
      <c r="B22" s="147"/>
      <c r="C22" s="147"/>
      <c r="D22" s="147"/>
      <c r="E22" s="147"/>
      <c r="F22" s="147"/>
      <c r="G22" s="147"/>
      <c r="H22" s="147"/>
    </row>
    <row r="23" spans="2:8" ht="27" thickBot="1">
      <c r="B23" s="147"/>
      <c r="C23" s="147"/>
      <c r="D23" s="147"/>
      <c r="E23" s="147"/>
      <c r="F23" s="147"/>
      <c r="G23" s="147"/>
      <c r="H23" s="147"/>
    </row>
    <row r="24" spans="2:8" ht="17.25" thickTop="1">
      <c r="B24" s="432" t="s">
        <v>120</v>
      </c>
      <c r="C24" s="420" t="s">
        <v>121</v>
      </c>
      <c r="D24" s="420" t="s">
        <v>122</v>
      </c>
      <c r="E24" s="418" t="s">
        <v>127</v>
      </c>
      <c r="F24" s="420" t="s">
        <v>123</v>
      </c>
      <c r="G24" s="420" t="s">
        <v>124</v>
      </c>
      <c r="H24" s="422" t="s">
        <v>125</v>
      </c>
    </row>
    <row r="25" spans="2:8">
      <c r="B25" s="433"/>
      <c r="C25" s="421"/>
      <c r="D25" s="421"/>
      <c r="E25" s="419"/>
      <c r="F25" s="421"/>
      <c r="G25" s="421"/>
      <c r="H25" s="423"/>
    </row>
    <row r="26" spans="2:8">
      <c r="B26" s="417">
        <f>COUNTIF($B2:$H21,"D")</f>
        <v>0</v>
      </c>
      <c r="C26" s="409">
        <f>COUNTIF($B2:$H21,"DN")</f>
        <v>0</v>
      </c>
      <c r="D26" s="409">
        <f>COUNTIF($B2:$H21,"N")</f>
        <v>0</v>
      </c>
      <c r="E26" s="409">
        <f>COUNTIF($B2:$H21,"교육")+COUNTIF($B2:$H21,"출장")</f>
        <v>0</v>
      </c>
      <c r="F26" s="409">
        <f>COUNTIF($B2:$H21,"휴")+COUNTIF($B2:$H21,"off")</f>
        <v>0</v>
      </c>
      <c r="G26" s="409">
        <f>COUNTIF($B2:$H21,"병가")</f>
        <v>0</v>
      </c>
      <c r="H26" s="410">
        <f>COUNTIF($B2:$H21,"차")</f>
        <v>0</v>
      </c>
    </row>
    <row r="27" spans="2:8">
      <c r="B27" s="417"/>
      <c r="C27" s="409"/>
      <c r="D27" s="409"/>
      <c r="E27" s="409"/>
      <c r="F27" s="409"/>
      <c r="G27" s="409"/>
      <c r="H27" s="410"/>
    </row>
    <row r="28" spans="2:8">
      <c r="B28" s="411" t="s">
        <v>126</v>
      </c>
      <c r="C28" s="412"/>
      <c r="D28" s="412"/>
      <c r="E28" s="412"/>
      <c r="F28" s="412"/>
      <c r="G28" s="412"/>
      <c r="H28" s="415"/>
    </row>
    <row r="29" spans="2:8" ht="17.25" thickBot="1">
      <c r="B29" s="413"/>
      <c r="C29" s="414"/>
      <c r="D29" s="414"/>
      <c r="E29" s="414"/>
      <c r="F29" s="414"/>
      <c r="G29" s="414"/>
      <c r="H29" s="416"/>
    </row>
    <row r="30" spans="2:8" ht="17.25" thickTop="1"/>
    <row r="41" spans="1:9">
      <c r="A41" s="150"/>
      <c r="B41" s="150"/>
      <c r="C41" s="150"/>
      <c r="D41" s="150"/>
      <c r="E41" s="150"/>
      <c r="F41" s="150"/>
      <c r="G41" s="150"/>
      <c r="H41" s="150"/>
      <c r="I41" s="150"/>
    </row>
  </sheetData>
  <mergeCells count="63">
    <mergeCell ref="G2:H2"/>
    <mergeCell ref="B5:B6"/>
    <mergeCell ref="C5:C6"/>
    <mergeCell ref="B2:E2"/>
    <mergeCell ref="G8:G9"/>
    <mergeCell ref="H8:H9"/>
    <mergeCell ref="G5:G6"/>
    <mergeCell ref="H5:H6"/>
    <mergeCell ref="D5:D6"/>
    <mergeCell ref="E5:E6"/>
    <mergeCell ref="F5:F6"/>
    <mergeCell ref="B8:B9"/>
    <mergeCell ref="C8:C9"/>
    <mergeCell ref="D8:D9"/>
    <mergeCell ref="E8:E9"/>
    <mergeCell ref="F8:F9"/>
    <mergeCell ref="H14:H15"/>
    <mergeCell ref="B17:B18"/>
    <mergeCell ref="C17:C18"/>
    <mergeCell ref="D11:D12"/>
    <mergeCell ref="E11:E12"/>
    <mergeCell ref="F11:F12"/>
    <mergeCell ref="G11:G12"/>
    <mergeCell ref="H11:H12"/>
    <mergeCell ref="B14:B15"/>
    <mergeCell ref="C14:C15"/>
    <mergeCell ref="D14:D15"/>
    <mergeCell ref="E14:E15"/>
    <mergeCell ref="F14:F15"/>
    <mergeCell ref="G14:G15"/>
    <mergeCell ref="B11:B12"/>
    <mergeCell ref="C11:C12"/>
    <mergeCell ref="B24:B25"/>
    <mergeCell ref="C24:C25"/>
    <mergeCell ref="D24:D25"/>
    <mergeCell ref="B20:B21"/>
    <mergeCell ref="C20:C21"/>
    <mergeCell ref="E24:E25"/>
    <mergeCell ref="F24:F25"/>
    <mergeCell ref="G24:G25"/>
    <mergeCell ref="H24:H25"/>
    <mergeCell ref="D17:D18"/>
    <mergeCell ref="E17:E18"/>
    <mergeCell ref="D20:D21"/>
    <mergeCell ref="E20:E21"/>
    <mergeCell ref="F20:F21"/>
    <mergeCell ref="G20:G21"/>
    <mergeCell ref="H20:H21"/>
    <mergeCell ref="F17:F18"/>
    <mergeCell ref="G17:G18"/>
    <mergeCell ref="H17:H18"/>
    <mergeCell ref="G26:G27"/>
    <mergeCell ref="H26:H27"/>
    <mergeCell ref="B28:C29"/>
    <mergeCell ref="D28:D29"/>
    <mergeCell ref="E28:F29"/>
    <mergeCell ref="G28:G29"/>
    <mergeCell ref="H28:H29"/>
    <mergeCell ref="B26:B27"/>
    <mergeCell ref="C26:C27"/>
    <mergeCell ref="D26:D27"/>
    <mergeCell ref="E26:E27"/>
    <mergeCell ref="F26:F27"/>
  </mergeCells>
  <phoneticPr fontId="2" type="noConversion"/>
  <pageMargins left="0.70866141732283472" right="0.70866141732283472" top="1.5354330708661419" bottom="0.74803149606299213" header="0.9055118110236221" footer="0.31496062992125984"/>
  <pageSetup paperSize="9" scale="84" orientation="portrait" r:id="rId1"/>
  <headerFooter>
    <oddHeader>&amp;C&amp;"08서울남산체 EB,보통"&amp;22&lt;종사자 근무실적표&gt;</oddHeader>
    <oddFooter>&amp;C&amp;"08서울남산체 EB,보통"서울특별시립 엘림노인전문요양원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L41"/>
  <sheetViews>
    <sheetView view="pageBreakPreview" topLeftCell="A16" zoomScale="110" zoomScaleSheetLayoutView="110" workbookViewId="0">
      <selection activeCell="E23" sqref="E23"/>
    </sheetView>
  </sheetViews>
  <sheetFormatPr defaultColWidth="10.625" defaultRowHeight="16.5"/>
  <sheetData>
    <row r="1" spans="2:12" ht="17.25" thickBot="1"/>
    <row r="2" spans="2:12" ht="30" customHeight="1" thickTop="1" thickBot="1">
      <c r="B2" s="441" t="s">
        <v>149</v>
      </c>
      <c r="C2" s="442"/>
      <c r="D2" s="442"/>
      <c r="E2" s="443"/>
      <c r="F2" s="142" t="s">
        <v>146</v>
      </c>
      <c r="G2" s="464" t="s">
        <v>128</v>
      </c>
      <c r="H2" s="465"/>
      <c r="J2" s="141"/>
      <c r="K2" s="141"/>
      <c r="L2" s="141"/>
    </row>
    <row r="3" spans="2:12" ht="24.95" customHeight="1" thickBot="1">
      <c r="B3" s="143" t="s">
        <v>113</v>
      </c>
      <c r="C3" s="144" t="s">
        <v>114</v>
      </c>
      <c r="D3" s="145" t="s">
        <v>129</v>
      </c>
      <c r="E3" s="145" t="s">
        <v>130</v>
      </c>
      <c r="F3" s="145" t="s">
        <v>131</v>
      </c>
      <c r="G3" s="145" t="s">
        <v>132</v>
      </c>
      <c r="H3" s="146" t="s">
        <v>133</v>
      </c>
      <c r="J3" s="450"/>
      <c r="K3" s="450"/>
      <c r="L3" s="450"/>
    </row>
    <row r="4" spans="2:12" ht="26.25">
      <c r="B4" s="151"/>
      <c r="C4" s="152">
        <v>1</v>
      </c>
      <c r="D4" s="168">
        <v>2</v>
      </c>
      <c r="E4" s="168">
        <v>3</v>
      </c>
      <c r="F4" s="153">
        <v>4</v>
      </c>
      <c r="G4" s="153">
        <v>5</v>
      </c>
      <c r="H4" s="171">
        <v>6</v>
      </c>
    </row>
    <row r="5" spans="2:12" ht="16.5" customHeight="1">
      <c r="B5" s="467"/>
      <c r="C5" s="409" t="e">
        <f>VLOOKUP(G$2&amp;"*",#REF!:#REF!,3,FALSE)</f>
        <v>#REF!</v>
      </c>
      <c r="D5" s="409" t="e">
        <f>VLOOKUP(G$2&amp;"*",#REF!:#REF!,4,FALSE)</f>
        <v>#REF!</v>
      </c>
      <c r="E5" s="409" t="e">
        <f>VLOOKUP(G$2&amp;"*",#REF!:#REF!,5,FALSE)</f>
        <v>#REF!</v>
      </c>
      <c r="F5" s="409" t="e">
        <f>VLOOKUP(G$2&amp;"*",#REF!:#REF!,6,FALSE)</f>
        <v>#REF!</v>
      </c>
      <c r="G5" s="409" t="e">
        <f>VLOOKUP(G$2&amp;"*",#REF!:#REF!,7,FALSE)</f>
        <v>#REF!</v>
      </c>
      <c r="H5" s="437" t="e">
        <f>VLOOKUP(G$2&amp;"*",#REF!:#REF!,8,FALSE)</f>
        <v>#REF!</v>
      </c>
    </row>
    <row r="6" spans="2:12" ht="16.5" customHeight="1">
      <c r="B6" s="467"/>
      <c r="C6" s="409"/>
      <c r="D6" s="409"/>
      <c r="E6" s="409"/>
      <c r="F6" s="409"/>
      <c r="G6" s="409"/>
      <c r="H6" s="437"/>
    </row>
    <row r="7" spans="2:12" ht="26.25">
      <c r="B7" s="170">
        <v>7</v>
      </c>
      <c r="C7" s="154">
        <v>8</v>
      </c>
      <c r="D7" s="169">
        <v>9</v>
      </c>
      <c r="E7" s="169">
        <v>10</v>
      </c>
      <c r="F7" s="155">
        <v>11</v>
      </c>
      <c r="G7" s="155">
        <v>12</v>
      </c>
      <c r="H7" s="156">
        <v>13</v>
      </c>
    </row>
    <row r="8" spans="2:12">
      <c r="B8" s="438" t="e">
        <f>VLOOKUP(G$2&amp;"*",#REF!:#REF!,9,FALSE)</f>
        <v>#REF!</v>
      </c>
      <c r="C8" s="409" t="e">
        <f>VLOOKUP(G$2&amp;"*",#REF!:#REF!,10,FALSE)</f>
        <v>#REF!</v>
      </c>
      <c r="D8" s="409" t="e">
        <f>VLOOKUP(G$2&amp;"*",#REF!:#REF!,11,FALSE)</f>
        <v>#REF!</v>
      </c>
      <c r="E8" s="409" t="e">
        <f>VLOOKUP(G$2&amp;"*",#REF!:#REF!,12,FALSE)</f>
        <v>#REF!</v>
      </c>
      <c r="F8" s="409" t="e">
        <f>VLOOKUP($G$2&amp;"*",#REF!:#REF!,13,FALSE)</f>
        <v>#REF!</v>
      </c>
      <c r="G8" s="409" t="e">
        <f>VLOOKUP($G$2&amp;"*",#REF!:#REF!,14,FALSE)</f>
        <v>#REF!</v>
      </c>
      <c r="H8" s="437" t="e">
        <f>VLOOKUP($G$2&amp;"*",#REF!:#REF!,15,FALSE)</f>
        <v>#REF!</v>
      </c>
    </row>
    <row r="9" spans="2:12">
      <c r="B9" s="438"/>
      <c r="C9" s="409"/>
      <c r="D9" s="409"/>
      <c r="E9" s="409"/>
      <c r="F9" s="409"/>
      <c r="G9" s="409"/>
      <c r="H9" s="437"/>
    </row>
    <row r="10" spans="2:12" ht="26.25">
      <c r="B10" s="170">
        <v>14</v>
      </c>
      <c r="C10" s="154">
        <v>15</v>
      </c>
      <c r="D10" s="169">
        <v>16</v>
      </c>
      <c r="E10" s="169">
        <v>17</v>
      </c>
      <c r="F10" s="155">
        <v>18</v>
      </c>
      <c r="G10" s="155">
        <v>19</v>
      </c>
      <c r="H10" s="156">
        <v>20</v>
      </c>
    </row>
    <row r="11" spans="2:12">
      <c r="B11" s="438" t="e">
        <f>VLOOKUP($G$2&amp;"*",#REF!:#REF!,16,FALSE)</f>
        <v>#REF!</v>
      </c>
      <c r="C11" s="409" t="e">
        <f>VLOOKUP($G$2&amp;"*",#REF!:#REF!,17,FALSE)</f>
        <v>#REF!</v>
      </c>
      <c r="D11" s="409" t="e">
        <f>VLOOKUP($G$2&amp;"*",#REF!:#REF!,18,FALSE)</f>
        <v>#REF!</v>
      </c>
      <c r="E11" s="409" t="e">
        <f>VLOOKUP($G$2&amp;"*",#REF!:#REF!,19,FALSE)</f>
        <v>#REF!</v>
      </c>
      <c r="F11" s="409" t="e">
        <f>VLOOKUP($G$2&amp;"*",#REF!:#REF!,20,FALSE)</f>
        <v>#REF!</v>
      </c>
      <c r="G11" s="409" t="e">
        <f>VLOOKUP($G$2&amp;"*",#REF!:#REF!,21,FALSE)</f>
        <v>#REF!</v>
      </c>
      <c r="H11" s="437" t="e">
        <f>VLOOKUP($G$2&amp;"*",#REF!:#REF!,22,FALSE)</f>
        <v>#REF!</v>
      </c>
    </row>
    <row r="12" spans="2:12">
      <c r="B12" s="438"/>
      <c r="C12" s="409"/>
      <c r="D12" s="409"/>
      <c r="E12" s="409"/>
      <c r="F12" s="409"/>
      <c r="G12" s="409"/>
      <c r="H12" s="437"/>
    </row>
    <row r="13" spans="2:12" ht="26.25">
      <c r="B13" s="170">
        <v>21</v>
      </c>
      <c r="C13" s="154">
        <v>22</v>
      </c>
      <c r="D13" s="169">
        <v>23</v>
      </c>
      <c r="E13" s="169">
        <v>24</v>
      </c>
      <c r="F13" s="155">
        <v>25</v>
      </c>
      <c r="G13" s="155">
        <v>26</v>
      </c>
      <c r="H13" s="156">
        <v>27</v>
      </c>
    </row>
    <row r="14" spans="2:12">
      <c r="B14" s="438" t="e">
        <f>VLOOKUP($G$2&amp;"*",#REF!:#REF!,23,FALSE)</f>
        <v>#REF!</v>
      </c>
      <c r="C14" s="409" t="e">
        <f>VLOOKUP($G$2&amp;"*",#REF!:#REF!,24,FALSE)</f>
        <v>#REF!</v>
      </c>
      <c r="D14" s="409" t="e">
        <f>VLOOKUP($G$2&amp;"*",#REF!:#REF!,25,FALSE)</f>
        <v>#REF!</v>
      </c>
      <c r="E14" s="409" t="e">
        <f>VLOOKUP($G$2&amp;"*",#REF!:#REF!,26,FALSE)</f>
        <v>#REF!</v>
      </c>
      <c r="F14" s="409" t="e">
        <f>VLOOKUP($G$2&amp;"*",#REF!:#REF!,27,FALSE)</f>
        <v>#REF!</v>
      </c>
      <c r="G14" s="409" t="e">
        <f>VLOOKUP($G$2&amp;"*",#REF!:#REF!,28,FALSE)</f>
        <v>#REF!</v>
      </c>
      <c r="H14" s="437" t="e">
        <f>VLOOKUP($G$2&amp;"*",#REF!:#REF!,29,FALSE)</f>
        <v>#REF!</v>
      </c>
    </row>
    <row r="15" spans="2:12">
      <c r="B15" s="438"/>
      <c r="C15" s="409"/>
      <c r="D15" s="409"/>
      <c r="E15" s="409"/>
      <c r="F15" s="409"/>
      <c r="G15" s="409"/>
      <c r="H15" s="437"/>
    </row>
    <row r="16" spans="2:12" ht="26.25">
      <c r="B16" s="170">
        <v>28</v>
      </c>
      <c r="C16" s="154">
        <v>29</v>
      </c>
      <c r="D16" s="169">
        <v>30</v>
      </c>
      <c r="E16" s="169">
        <v>31</v>
      </c>
      <c r="F16" s="195"/>
      <c r="G16" s="195"/>
      <c r="H16" s="196"/>
    </row>
    <row r="17" spans="2:8">
      <c r="B17" s="438" t="e">
        <f>VLOOKUP($G$2&amp;"*",#REF!:#REF!,30,FALSE)</f>
        <v>#REF!</v>
      </c>
      <c r="C17" s="409" t="e">
        <f>VLOOKUP($G$2&amp;"*",#REF!:#REF!,31,FALSE)</f>
        <v>#REF!</v>
      </c>
      <c r="D17" s="409" t="e">
        <f>VLOOKUP($G$2&amp;"*",#REF!:#REF!,32,FALSE)</f>
        <v>#REF!</v>
      </c>
      <c r="E17" s="409" t="e">
        <f>VLOOKUP($G$2&amp;"*",#REF!:#REF!,33,FALSE)</f>
        <v>#REF!</v>
      </c>
      <c r="F17" s="161"/>
      <c r="G17" s="161"/>
      <c r="H17" s="165"/>
    </row>
    <row r="18" spans="2:8">
      <c r="B18" s="438"/>
      <c r="C18" s="409"/>
      <c r="D18" s="409"/>
      <c r="E18" s="409"/>
      <c r="F18" s="166"/>
      <c r="G18" s="166"/>
      <c r="H18" s="167"/>
    </row>
    <row r="19" spans="2:8" ht="26.25">
      <c r="B19" s="157"/>
      <c r="C19" s="158"/>
      <c r="D19" s="148"/>
      <c r="E19" s="148"/>
      <c r="F19" s="148"/>
      <c r="G19" s="148"/>
      <c r="H19" s="159"/>
    </row>
    <row r="20" spans="2:8">
      <c r="B20" s="160"/>
      <c r="C20" s="161"/>
      <c r="D20" s="424"/>
      <c r="E20" s="424"/>
      <c r="F20" s="424"/>
      <c r="G20" s="424"/>
      <c r="H20" s="426"/>
    </row>
    <row r="21" spans="2:8" ht="17.25" thickBot="1">
      <c r="B21" s="162"/>
      <c r="C21" s="163"/>
      <c r="D21" s="425"/>
      <c r="E21" s="425"/>
      <c r="F21" s="425"/>
      <c r="G21" s="425"/>
      <c r="H21" s="427"/>
    </row>
    <row r="22" spans="2:8" ht="26.25">
      <c r="B22" s="149"/>
      <c r="C22" s="149"/>
      <c r="D22" s="149"/>
      <c r="E22" s="149"/>
      <c r="F22" s="149"/>
      <c r="G22" s="149"/>
      <c r="H22" s="149"/>
    </row>
    <row r="23" spans="2:8" ht="27" thickBot="1">
      <c r="B23" s="147"/>
      <c r="C23" s="147"/>
      <c r="D23" s="147"/>
      <c r="E23" s="147"/>
      <c r="F23" s="147"/>
      <c r="G23" s="147"/>
      <c r="H23" s="147"/>
    </row>
    <row r="24" spans="2:8" ht="18" thickTop="1" thickBot="1">
      <c r="B24" s="451" t="s">
        <v>134</v>
      </c>
      <c r="C24" s="455" t="s">
        <v>135</v>
      </c>
      <c r="D24" s="457" t="s">
        <v>136</v>
      </c>
      <c r="E24" s="457" t="s">
        <v>137</v>
      </c>
      <c r="F24" s="457" t="s">
        <v>138</v>
      </c>
      <c r="G24" s="457" t="s">
        <v>139</v>
      </c>
      <c r="H24" s="459" t="s">
        <v>140</v>
      </c>
    </row>
    <row r="25" spans="2:8">
      <c r="B25" s="452"/>
      <c r="C25" s="456"/>
      <c r="D25" s="458"/>
      <c r="E25" s="458"/>
      <c r="F25" s="458"/>
      <c r="G25" s="458"/>
      <c r="H25" s="460"/>
    </row>
    <row r="26" spans="2:8">
      <c r="B26" s="453" t="s">
        <v>141</v>
      </c>
      <c r="C26" s="461" t="s">
        <v>142</v>
      </c>
      <c r="D26" s="461" t="s">
        <v>147</v>
      </c>
      <c r="E26" s="461" t="s">
        <v>148</v>
      </c>
      <c r="F26" s="463" t="s">
        <v>143</v>
      </c>
      <c r="G26" s="463" t="s">
        <v>124</v>
      </c>
      <c r="H26" s="466" t="s">
        <v>144</v>
      </c>
    </row>
    <row r="27" spans="2:8">
      <c r="B27" s="454"/>
      <c r="C27" s="462"/>
      <c r="D27" s="462"/>
      <c r="E27" s="462"/>
      <c r="F27" s="409"/>
      <c r="G27" s="409"/>
      <c r="H27" s="410"/>
    </row>
    <row r="28" spans="2:8">
      <c r="B28" s="454"/>
      <c r="C28" s="462"/>
      <c r="D28" s="462"/>
      <c r="E28" s="462"/>
      <c r="F28" s="409"/>
      <c r="G28" s="409"/>
      <c r="H28" s="410"/>
    </row>
    <row r="29" spans="2:8">
      <c r="B29" s="417">
        <f>COUNTIF($B2:$H21,"D")</f>
        <v>0</v>
      </c>
      <c r="C29" s="409">
        <f>COUNTIF($B2:$H21,"MD")+COUNTIF($B2:$H21,"M3")</f>
        <v>0</v>
      </c>
      <c r="D29" s="409">
        <f>COUNTIF($B2:$H21,"E")</f>
        <v>0</v>
      </c>
      <c r="E29" s="409">
        <f>COUNTIF($B2:$H21,"N")</f>
        <v>0</v>
      </c>
      <c r="F29" s="409">
        <f>COUNTIF($B2:$H21,"휴")</f>
        <v>0</v>
      </c>
      <c r="G29" s="409">
        <f>COUNTIF($B2:$H21,"병가")</f>
        <v>0</v>
      </c>
      <c r="H29" s="410">
        <f>COUNTIF($B2:$H21,"차")</f>
        <v>0</v>
      </c>
    </row>
    <row r="30" spans="2:8">
      <c r="B30" s="417"/>
      <c r="C30" s="409"/>
      <c r="D30" s="409"/>
      <c r="E30" s="409"/>
      <c r="F30" s="409"/>
      <c r="G30" s="409"/>
      <c r="H30" s="410"/>
    </row>
    <row r="31" spans="2:8">
      <c r="B31" s="444" t="s">
        <v>145</v>
      </c>
      <c r="C31" s="445"/>
      <c r="D31" s="445"/>
      <c r="E31" s="445"/>
      <c r="F31" s="445"/>
      <c r="G31" s="445"/>
      <c r="H31" s="448"/>
    </row>
    <row r="32" spans="2:8" ht="17.25" thickBot="1">
      <c r="B32" s="446"/>
      <c r="C32" s="447"/>
      <c r="D32" s="447"/>
      <c r="E32" s="447"/>
      <c r="F32" s="447"/>
      <c r="G32" s="447"/>
      <c r="H32" s="449"/>
    </row>
    <row r="33" spans="1:9" ht="17.25" thickTop="1"/>
    <row r="38" spans="1:9">
      <c r="A38" s="141"/>
      <c r="B38" s="141"/>
      <c r="C38" s="141"/>
      <c r="D38" s="141"/>
      <c r="E38" s="141"/>
      <c r="F38" s="141"/>
      <c r="G38" s="141"/>
      <c r="H38" s="141"/>
      <c r="I38" s="141"/>
    </row>
    <row r="39" spans="1:9">
      <c r="A39" s="141"/>
      <c r="B39" s="141"/>
      <c r="C39" s="141"/>
      <c r="D39" s="141"/>
      <c r="E39" s="141"/>
      <c r="F39" s="141"/>
      <c r="G39" s="141"/>
      <c r="H39" s="141"/>
      <c r="I39" s="141"/>
    </row>
    <row r="41" spans="1:9">
      <c r="A41" s="150"/>
      <c r="B41" s="150"/>
      <c r="C41" s="150"/>
      <c r="D41" s="150"/>
      <c r="E41" s="150"/>
      <c r="F41" s="150"/>
      <c r="G41" s="150"/>
      <c r="H41" s="150"/>
      <c r="I41" s="150"/>
    </row>
  </sheetData>
  <mergeCells count="66">
    <mergeCell ref="B8:B9"/>
    <mergeCell ref="H5:H6"/>
    <mergeCell ref="G5:G6"/>
    <mergeCell ref="D14:D15"/>
    <mergeCell ref="H11:H12"/>
    <mergeCell ref="B14:B15"/>
    <mergeCell ref="C11:C12"/>
    <mergeCell ref="B11:B12"/>
    <mergeCell ref="H8:H9"/>
    <mergeCell ref="G8:G9"/>
    <mergeCell ref="F8:F9"/>
    <mergeCell ref="E8:E9"/>
    <mergeCell ref="D8:D9"/>
    <mergeCell ref="B5:B6"/>
    <mergeCell ref="C5:C6"/>
    <mergeCell ref="C14:C15"/>
    <mergeCell ref="B17:B18"/>
    <mergeCell ref="H14:H15"/>
    <mergeCell ref="E11:E12"/>
    <mergeCell ref="F11:F12"/>
    <mergeCell ref="D17:D18"/>
    <mergeCell ref="E17:E18"/>
    <mergeCell ref="G14:G15"/>
    <mergeCell ref="F14:F15"/>
    <mergeCell ref="D11:D12"/>
    <mergeCell ref="G11:G12"/>
    <mergeCell ref="G2:H2"/>
    <mergeCell ref="E14:E15"/>
    <mergeCell ref="G26:G28"/>
    <mergeCell ref="H26:H28"/>
    <mergeCell ref="C17:C18"/>
    <mergeCell ref="C8:C9"/>
    <mergeCell ref="D5:D6"/>
    <mergeCell ref="F5:F6"/>
    <mergeCell ref="E5:E6"/>
    <mergeCell ref="D20:D21"/>
    <mergeCell ref="E20:E21"/>
    <mergeCell ref="F20:F21"/>
    <mergeCell ref="J3:L3"/>
    <mergeCell ref="B2:E2"/>
    <mergeCell ref="B24:B25"/>
    <mergeCell ref="B26:B28"/>
    <mergeCell ref="C24:C25"/>
    <mergeCell ref="D24:D25"/>
    <mergeCell ref="E24:E25"/>
    <mergeCell ref="F24:F25"/>
    <mergeCell ref="G24:G25"/>
    <mergeCell ref="H24:H25"/>
    <mergeCell ref="C26:C28"/>
    <mergeCell ref="D26:D28"/>
    <mergeCell ref="E26:E28"/>
    <mergeCell ref="F26:F28"/>
    <mergeCell ref="G20:G21"/>
    <mergeCell ref="H20:H21"/>
    <mergeCell ref="H29:H30"/>
    <mergeCell ref="B31:C32"/>
    <mergeCell ref="D31:D32"/>
    <mergeCell ref="E31:F32"/>
    <mergeCell ref="G31:G32"/>
    <mergeCell ref="H31:H32"/>
    <mergeCell ref="C29:C30"/>
    <mergeCell ref="D29:D30"/>
    <mergeCell ref="E29:E30"/>
    <mergeCell ref="F29:F30"/>
    <mergeCell ref="G29:G30"/>
    <mergeCell ref="B29:B30"/>
  </mergeCells>
  <phoneticPr fontId="2" type="noConversion"/>
  <pageMargins left="0.70866141732283472" right="0.70866141732283472" top="1.5354330708661419" bottom="0.74803149606299213" header="0.9055118110236221" footer="0.31496062992125984"/>
  <pageSetup paperSize="9" scale="84" orientation="portrait" r:id="rId1"/>
  <headerFooter differentOddEven="1">
    <oddHeader>&amp;C&amp;"08서울남산체 EB,보통"&amp;20[종사자 근무실적표]</oddHeader>
    <oddFooter>&amp;C&amp;"08서울남산체 EB,보통"&amp;12서울특별시립 엘림노인전문요양원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XFD975"/>
  <sheetViews>
    <sheetView tabSelected="1" view="pageBreakPreview" zoomScale="90" zoomScaleSheetLayoutView="90" workbookViewId="0">
      <pane xSplit="4" ySplit="2" topLeftCell="E8" activePane="bottomRight" state="frozen"/>
      <selection pane="topRight" activeCell="E1" sqref="E1"/>
      <selection pane="bottomLeft" activeCell="A3" sqref="A3"/>
      <selection pane="bottomRight" activeCell="AM19" sqref="AM19"/>
    </sheetView>
  </sheetViews>
  <sheetFormatPr defaultRowHeight="16.5"/>
  <cols>
    <col min="1" max="1" width="2.25" style="5" customWidth="1"/>
    <col min="2" max="2" width="2.5" style="222" customWidth="1"/>
    <col min="3" max="3" width="4.875" style="4" customWidth="1"/>
    <col min="4" max="4" width="3.25" style="3" customWidth="1"/>
    <col min="5" max="5" width="2.875" style="12" customWidth="1"/>
    <col min="6" max="6" width="2.875" style="9" customWidth="1"/>
    <col min="7" max="7" width="2.875" style="10" customWidth="1"/>
    <col min="8" max="8" width="2.875" style="11" customWidth="1"/>
    <col min="9" max="12" width="2.875" style="12" customWidth="1"/>
    <col min="13" max="13" width="2.875" style="9" customWidth="1"/>
    <col min="14" max="14" width="2.875" style="10" customWidth="1"/>
    <col min="15" max="15" width="2.875" style="11" customWidth="1"/>
    <col min="16" max="17" width="2.875" style="12" customWidth="1"/>
    <col min="18" max="18" width="2.75" style="12" customWidth="1"/>
    <col min="19" max="19" width="2.875" style="12" customWidth="1"/>
    <col min="20" max="20" width="2.875" style="9" customWidth="1"/>
    <col min="21" max="21" width="2.875" style="10" customWidth="1"/>
    <col min="22" max="22" width="2.875" style="11" customWidth="1"/>
    <col min="23" max="26" width="2.875" style="12" customWidth="1"/>
    <col min="27" max="27" width="2.875" style="9" customWidth="1"/>
    <col min="28" max="28" width="2.875" style="10" customWidth="1"/>
    <col min="29" max="29" width="2.875" style="11" customWidth="1"/>
    <col min="30" max="33" width="2.875" style="12" customWidth="1"/>
    <col min="34" max="34" width="2.875" style="247" customWidth="1"/>
    <col min="35" max="35" width="2.875" style="12" customWidth="1"/>
    <col min="36" max="36" width="3.375" style="12" customWidth="1"/>
    <col min="37" max="37" width="7.125" style="49" customWidth="1"/>
    <col min="38" max="39" width="9" style="6" customWidth="1"/>
    <col min="40" max="43" width="3.375" style="6" customWidth="1"/>
    <col min="44" max="44" width="4.625" style="6" customWidth="1"/>
    <col min="45" max="45" width="4.375" style="6" customWidth="1"/>
    <col min="46" max="46" width="4.625" style="6" customWidth="1"/>
    <col min="47" max="47" width="3.375" style="6" customWidth="1"/>
    <col min="48" max="49" width="4.125" style="6" customWidth="1"/>
    <col min="50" max="50" width="12" style="6" customWidth="1"/>
    <col min="51" max="51" width="3.625" style="6" customWidth="1"/>
    <col min="52" max="16384" width="9" style="6"/>
  </cols>
  <sheetData>
    <row r="1" spans="1:68" ht="17.100000000000001" customHeight="1" thickTop="1" thickBot="1">
      <c r="A1" s="499" t="s">
        <v>96</v>
      </c>
      <c r="B1" s="500"/>
      <c r="C1" s="501"/>
      <c r="D1" s="492" t="s">
        <v>0</v>
      </c>
      <c r="E1" s="176">
        <v>1</v>
      </c>
      <c r="F1" s="172">
        <v>2</v>
      </c>
      <c r="G1" s="126">
        <v>3</v>
      </c>
      <c r="H1" s="126">
        <v>4</v>
      </c>
      <c r="I1" s="126">
        <v>5</v>
      </c>
      <c r="J1" s="126">
        <v>6</v>
      </c>
      <c r="K1" s="174">
        <v>7</v>
      </c>
      <c r="L1" s="176">
        <v>8</v>
      </c>
      <c r="M1" s="172">
        <v>9</v>
      </c>
      <c r="N1" s="126">
        <v>10</v>
      </c>
      <c r="O1" s="126">
        <v>11</v>
      </c>
      <c r="P1" s="126">
        <v>12</v>
      </c>
      <c r="Q1" s="126">
        <v>13</v>
      </c>
      <c r="R1" s="174">
        <v>14</v>
      </c>
      <c r="S1" s="176">
        <v>15</v>
      </c>
      <c r="T1" s="172">
        <v>16</v>
      </c>
      <c r="U1" s="126">
        <v>17</v>
      </c>
      <c r="V1" s="126">
        <v>18</v>
      </c>
      <c r="W1" s="126">
        <v>19</v>
      </c>
      <c r="X1" s="126">
        <v>20</v>
      </c>
      <c r="Y1" s="174">
        <v>21</v>
      </c>
      <c r="Z1" s="176">
        <v>22</v>
      </c>
      <c r="AA1" s="172">
        <v>23</v>
      </c>
      <c r="AB1" s="126">
        <v>24</v>
      </c>
      <c r="AC1" s="176">
        <v>25</v>
      </c>
      <c r="AD1" s="126">
        <v>26</v>
      </c>
      <c r="AE1" s="126">
        <v>27</v>
      </c>
      <c r="AF1" s="174">
        <v>28</v>
      </c>
      <c r="AG1" s="176">
        <v>29</v>
      </c>
      <c r="AH1" s="172">
        <v>30</v>
      </c>
      <c r="AI1" s="240">
        <v>31</v>
      </c>
      <c r="AJ1" s="49"/>
      <c r="AK1" s="37"/>
      <c r="AM1" s="104" t="s">
        <v>46</v>
      </c>
      <c r="AW1"/>
      <c r="AX1" s="105" t="s">
        <v>47</v>
      </c>
    </row>
    <row r="2" spans="1:68" ht="17.100000000000001" customHeight="1" thickBot="1">
      <c r="A2" s="487"/>
      <c r="B2" s="488"/>
      <c r="C2" s="489"/>
      <c r="D2" s="491"/>
      <c r="E2" s="177" t="s">
        <v>269</v>
      </c>
      <c r="F2" s="173" t="s">
        <v>270</v>
      </c>
      <c r="G2" s="125" t="s">
        <v>268</v>
      </c>
      <c r="H2" s="125" t="s">
        <v>116</v>
      </c>
      <c r="I2" s="125" t="s">
        <v>117</v>
      </c>
      <c r="J2" s="125" t="s">
        <v>118</v>
      </c>
      <c r="K2" s="175" t="s">
        <v>271</v>
      </c>
      <c r="L2" s="177" t="s">
        <v>113</v>
      </c>
      <c r="M2" s="173" t="s">
        <v>270</v>
      </c>
      <c r="N2" s="125" t="s">
        <v>268</v>
      </c>
      <c r="O2" s="125" t="s">
        <v>116</v>
      </c>
      <c r="P2" s="125" t="s">
        <v>117</v>
      </c>
      <c r="Q2" s="125" t="s">
        <v>118</v>
      </c>
      <c r="R2" s="175" t="s">
        <v>271</v>
      </c>
      <c r="S2" s="177" t="s">
        <v>113</v>
      </c>
      <c r="T2" s="173" t="s">
        <v>270</v>
      </c>
      <c r="U2" s="125" t="s">
        <v>268</v>
      </c>
      <c r="V2" s="125" t="s">
        <v>116</v>
      </c>
      <c r="W2" s="125" t="s">
        <v>117</v>
      </c>
      <c r="X2" s="125" t="s">
        <v>118</v>
      </c>
      <c r="Y2" s="175" t="s">
        <v>271</v>
      </c>
      <c r="Z2" s="177" t="s">
        <v>113</v>
      </c>
      <c r="AA2" s="173" t="s">
        <v>270</v>
      </c>
      <c r="AB2" s="125" t="s">
        <v>268</v>
      </c>
      <c r="AC2" s="177" t="s">
        <v>116</v>
      </c>
      <c r="AD2" s="125" t="s">
        <v>117</v>
      </c>
      <c r="AE2" s="125" t="s">
        <v>118</v>
      </c>
      <c r="AF2" s="175" t="s">
        <v>271</v>
      </c>
      <c r="AG2" s="177" t="s">
        <v>113</v>
      </c>
      <c r="AH2" s="173" t="s">
        <v>270</v>
      </c>
      <c r="AI2" s="241" t="s">
        <v>227</v>
      </c>
      <c r="AJ2" s="49"/>
      <c r="AK2" s="37"/>
      <c r="AN2" s="84" t="s">
        <v>37</v>
      </c>
      <c r="AO2" s="85" t="s">
        <v>38</v>
      </c>
      <c r="AP2" s="85" t="s">
        <v>42</v>
      </c>
      <c r="AQ2" s="85" t="s">
        <v>32</v>
      </c>
      <c r="AR2" s="85" t="s">
        <v>41</v>
      </c>
      <c r="AS2" s="85" t="s">
        <v>40</v>
      </c>
      <c r="AT2" s="94" t="s">
        <v>39</v>
      </c>
      <c r="AU2" s="101" t="s">
        <v>44</v>
      </c>
      <c r="AV2" s="101" t="s">
        <v>45</v>
      </c>
      <c r="AW2" s="97" t="s">
        <v>49</v>
      </c>
      <c r="AY2" s="96" t="s">
        <v>43</v>
      </c>
    </row>
    <row r="3" spans="1:68" s="37" customFormat="1" ht="17.100000000000001" customHeight="1">
      <c r="A3" s="511" t="s">
        <v>95</v>
      </c>
      <c r="B3" s="512"/>
      <c r="C3" s="513"/>
      <c r="D3" s="111" t="s">
        <v>6</v>
      </c>
      <c r="E3" s="216" t="s">
        <v>199</v>
      </c>
      <c r="F3" s="229" t="s">
        <v>272</v>
      </c>
      <c r="G3" s="229" t="s">
        <v>199</v>
      </c>
      <c r="H3" s="229" t="s">
        <v>199</v>
      </c>
      <c r="I3" s="229" t="s">
        <v>199</v>
      </c>
      <c r="J3" s="229" t="s">
        <v>199</v>
      </c>
      <c r="K3" s="229" t="s">
        <v>272</v>
      </c>
      <c r="L3" s="229" t="s">
        <v>272</v>
      </c>
      <c r="M3" s="229" t="s">
        <v>199</v>
      </c>
      <c r="N3" s="229" t="s">
        <v>199</v>
      </c>
      <c r="O3" s="229" t="s">
        <v>199</v>
      </c>
      <c r="P3" s="408" t="s">
        <v>346</v>
      </c>
      <c r="Q3" s="109" t="s">
        <v>199</v>
      </c>
      <c r="R3" s="109" t="s">
        <v>272</v>
      </c>
      <c r="S3" s="109" t="s">
        <v>272</v>
      </c>
      <c r="T3" s="109" t="s">
        <v>199</v>
      </c>
      <c r="U3" s="109" t="s">
        <v>199</v>
      </c>
      <c r="V3" s="109" t="s">
        <v>199</v>
      </c>
      <c r="W3" s="109" t="s">
        <v>199</v>
      </c>
      <c r="X3" s="109" t="s">
        <v>199</v>
      </c>
      <c r="Y3" s="109" t="s">
        <v>272</v>
      </c>
      <c r="Z3" s="109" t="s">
        <v>272</v>
      </c>
      <c r="AA3" s="109" t="s">
        <v>199</v>
      </c>
      <c r="AB3" s="109" t="s">
        <v>199</v>
      </c>
      <c r="AC3" s="109" t="s">
        <v>272</v>
      </c>
      <c r="AD3" s="109" t="s">
        <v>199</v>
      </c>
      <c r="AE3" s="109" t="s">
        <v>199</v>
      </c>
      <c r="AF3" s="109" t="s">
        <v>272</v>
      </c>
      <c r="AG3" s="109" t="s">
        <v>272</v>
      </c>
      <c r="AH3" s="109" t="s">
        <v>199</v>
      </c>
      <c r="AI3" s="242" t="s">
        <v>199</v>
      </c>
      <c r="AJ3" s="49" t="s">
        <v>48</v>
      </c>
      <c r="AK3" s="106" t="s">
        <v>194</v>
      </c>
      <c r="AL3" s="106"/>
      <c r="AM3" s="60"/>
      <c r="AN3" s="21"/>
      <c r="AO3" s="22">
        <f t="shared" ref="AO3:AO31" si="0">COUNTIF($C3:$AJ3,"D")</f>
        <v>20</v>
      </c>
      <c r="AP3" s="79"/>
      <c r="AQ3" s="95">
        <f t="shared" ref="AQ3:AQ47" si="1">COUNTIF($C3:$AJ3,"출장")</f>
        <v>0</v>
      </c>
      <c r="AR3" s="22">
        <f t="shared" ref="AR3:AR47" si="2">COUNTIF($C3:$AJ3,"교육")</f>
        <v>0</v>
      </c>
      <c r="AS3" s="22">
        <f t="shared" ref="AS3:AS47" si="3">COUNTIF($C3:$AJ3,"병가")</f>
        <v>0</v>
      </c>
      <c r="AT3" s="91">
        <f t="shared" ref="AT3:AT47" si="4">COUNTIF($C3:$AJ3,"차")</f>
        <v>1</v>
      </c>
      <c r="AU3" s="102">
        <f t="shared" ref="AU3:AU31" si="5">COUNTIF($C3:$AJ3,"반전")</f>
        <v>0</v>
      </c>
      <c r="AV3" s="103">
        <f t="shared" ref="AV3:AV31" si="6">COUNTIF($C3:$AJ3,"반후")</f>
        <v>0</v>
      </c>
      <c r="AW3" s="100">
        <f>PRODUCT(AO3*8.5)+8.5*(AU3+AV3)+8.5*(AT3)</f>
        <v>178.5</v>
      </c>
    </row>
    <row r="4" spans="1:68" s="37" customFormat="1" ht="17.100000000000001" customHeight="1">
      <c r="A4" s="505" t="s">
        <v>54</v>
      </c>
      <c r="B4" s="506"/>
      <c r="C4" s="507"/>
      <c r="D4" s="112" t="s">
        <v>55</v>
      </c>
      <c r="E4" s="217" t="s">
        <v>199</v>
      </c>
      <c r="F4" s="16" t="s">
        <v>272</v>
      </c>
      <c r="G4" s="16" t="s">
        <v>199</v>
      </c>
      <c r="H4" s="396" t="s">
        <v>339</v>
      </c>
      <c r="I4" s="16" t="s">
        <v>199</v>
      </c>
      <c r="J4" s="16" t="s">
        <v>199</v>
      </c>
      <c r="K4" s="16" t="s">
        <v>199</v>
      </c>
      <c r="L4" s="16" t="s">
        <v>272</v>
      </c>
      <c r="M4" s="16" t="s">
        <v>272</v>
      </c>
      <c r="N4" s="396" t="s">
        <v>340</v>
      </c>
      <c r="O4" s="16" t="s">
        <v>199</v>
      </c>
      <c r="P4" s="16" t="s">
        <v>199</v>
      </c>
      <c r="Q4" s="396" t="s">
        <v>341</v>
      </c>
      <c r="R4" s="16" t="s">
        <v>272</v>
      </c>
      <c r="S4" s="16" t="s">
        <v>272</v>
      </c>
      <c r="T4" s="16" t="s">
        <v>199</v>
      </c>
      <c r="U4" s="396" t="s">
        <v>341</v>
      </c>
      <c r="V4" s="16" t="s">
        <v>199</v>
      </c>
      <c r="W4" s="16" t="s">
        <v>199</v>
      </c>
      <c r="X4" s="396" t="s">
        <v>341</v>
      </c>
      <c r="Y4" s="16" t="s">
        <v>272</v>
      </c>
      <c r="Z4" s="16" t="s">
        <v>199</v>
      </c>
      <c r="AA4" s="16" t="s">
        <v>272</v>
      </c>
      <c r="AB4" s="396" t="s">
        <v>341</v>
      </c>
      <c r="AC4" s="16" t="s">
        <v>272</v>
      </c>
      <c r="AD4" s="396" t="s">
        <v>341</v>
      </c>
      <c r="AE4" s="16" t="s">
        <v>199</v>
      </c>
      <c r="AF4" s="16" t="s">
        <v>199</v>
      </c>
      <c r="AG4" s="16" t="s">
        <v>272</v>
      </c>
      <c r="AH4" s="16" t="s">
        <v>272</v>
      </c>
      <c r="AI4" s="243" t="s">
        <v>199</v>
      </c>
      <c r="AJ4" s="49" t="s">
        <v>29</v>
      </c>
      <c r="AK4" s="106" t="s">
        <v>195</v>
      </c>
      <c r="AN4" s="21"/>
      <c r="AO4" s="22">
        <f t="shared" si="0"/>
        <v>14</v>
      </c>
      <c r="AP4" s="80"/>
      <c r="AQ4" s="22">
        <f t="shared" si="1"/>
        <v>0</v>
      </c>
      <c r="AR4" s="22">
        <f t="shared" si="2"/>
        <v>0</v>
      </c>
      <c r="AS4" s="22">
        <f t="shared" si="3"/>
        <v>0</v>
      </c>
      <c r="AT4" s="91">
        <f t="shared" si="4"/>
        <v>6</v>
      </c>
      <c r="AU4" s="102">
        <f t="shared" si="5"/>
        <v>0</v>
      </c>
      <c r="AV4" s="103">
        <f t="shared" si="6"/>
        <v>0</v>
      </c>
      <c r="AW4" s="99">
        <f t="shared" ref="AW4:AW10" si="7">PRODUCT(AO4*8)+8*(AU4+AV4)+8*(AT4)</f>
        <v>160</v>
      </c>
    </row>
    <row r="5" spans="1:68" s="37" customFormat="1" ht="17.100000000000001" customHeight="1">
      <c r="A5" s="493" t="s">
        <v>56</v>
      </c>
      <c r="B5" s="494"/>
      <c r="C5" s="495"/>
      <c r="D5" s="112" t="s">
        <v>57</v>
      </c>
      <c r="E5" s="217" t="s">
        <v>274</v>
      </c>
      <c r="F5" s="16" t="s">
        <v>272</v>
      </c>
      <c r="G5" s="16" t="s">
        <v>199</v>
      </c>
      <c r="H5" s="16" t="s">
        <v>199</v>
      </c>
      <c r="I5" s="16" t="s">
        <v>199</v>
      </c>
      <c r="J5" s="16" t="s">
        <v>199</v>
      </c>
      <c r="K5" s="16" t="s">
        <v>272</v>
      </c>
      <c r="L5" s="16" t="s">
        <v>272</v>
      </c>
      <c r="M5" s="16" t="s">
        <v>199</v>
      </c>
      <c r="N5" s="16" t="s">
        <v>199</v>
      </c>
      <c r="O5" s="16" t="s">
        <v>199</v>
      </c>
      <c r="P5" s="16" t="s">
        <v>199</v>
      </c>
      <c r="Q5" s="16" t="s">
        <v>199</v>
      </c>
      <c r="R5" s="16" t="s">
        <v>272</v>
      </c>
      <c r="S5" s="16" t="s">
        <v>199</v>
      </c>
      <c r="T5" s="16" t="s">
        <v>272</v>
      </c>
      <c r="U5" s="16" t="s">
        <v>199</v>
      </c>
      <c r="V5" s="16" t="s">
        <v>199</v>
      </c>
      <c r="W5" s="16" t="s">
        <v>199</v>
      </c>
      <c r="X5" s="16" t="s">
        <v>199</v>
      </c>
      <c r="Y5" s="16" t="s">
        <v>199</v>
      </c>
      <c r="Z5" s="16" t="s">
        <v>272</v>
      </c>
      <c r="AA5" s="16" t="s">
        <v>272</v>
      </c>
      <c r="AB5" s="16" t="s">
        <v>199</v>
      </c>
      <c r="AC5" s="16" t="s">
        <v>199</v>
      </c>
      <c r="AD5" s="16" t="s">
        <v>199</v>
      </c>
      <c r="AE5" s="16" t="s">
        <v>199</v>
      </c>
      <c r="AF5" s="16" t="s">
        <v>272</v>
      </c>
      <c r="AG5" s="16" t="s">
        <v>272</v>
      </c>
      <c r="AH5" s="16" t="s">
        <v>199</v>
      </c>
      <c r="AI5" s="243" t="s">
        <v>199</v>
      </c>
      <c r="AJ5" s="49"/>
      <c r="AN5" s="21"/>
      <c r="AO5" s="22">
        <f t="shared" si="0"/>
        <v>21</v>
      </c>
      <c r="AP5" s="80"/>
      <c r="AQ5" s="22">
        <f t="shared" si="1"/>
        <v>0</v>
      </c>
      <c r="AR5" s="22">
        <f t="shared" si="2"/>
        <v>0</v>
      </c>
      <c r="AS5" s="22">
        <f t="shared" si="3"/>
        <v>0</v>
      </c>
      <c r="AT5" s="91">
        <f t="shared" si="4"/>
        <v>0</v>
      </c>
      <c r="AU5" s="102">
        <f t="shared" si="5"/>
        <v>0</v>
      </c>
      <c r="AV5" s="103">
        <f t="shared" si="6"/>
        <v>0</v>
      </c>
      <c r="AW5" s="99">
        <f t="shared" si="7"/>
        <v>168</v>
      </c>
    </row>
    <row r="6" spans="1:68" s="37" customFormat="1" ht="17.100000000000001" customHeight="1">
      <c r="A6" s="493" t="s">
        <v>58</v>
      </c>
      <c r="B6" s="494"/>
      <c r="C6" s="495"/>
      <c r="D6" s="112" t="s">
        <v>59</v>
      </c>
      <c r="E6" s="387" t="s">
        <v>120</v>
      </c>
      <c r="F6" s="386" t="s">
        <v>272</v>
      </c>
      <c r="G6" s="16" t="s">
        <v>38</v>
      </c>
      <c r="H6" s="16" t="s">
        <v>199</v>
      </c>
      <c r="I6" s="16" t="s">
        <v>199</v>
      </c>
      <c r="J6" s="16" t="s">
        <v>199</v>
      </c>
      <c r="K6" s="16" t="s">
        <v>272</v>
      </c>
      <c r="L6" s="16" t="s">
        <v>277</v>
      </c>
      <c r="M6" s="16" t="s">
        <v>272</v>
      </c>
      <c r="N6" s="16" t="s">
        <v>199</v>
      </c>
      <c r="O6" s="16" t="s">
        <v>199</v>
      </c>
      <c r="P6" s="16" t="s">
        <v>199</v>
      </c>
      <c r="Q6" s="16" t="s">
        <v>199</v>
      </c>
      <c r="R6" s="16" t="s">
        <v>199</v>
      </c>
      <c r="S6" s="16" t="s">
        <v>272</v>
      </c>
      <c r="T6" s="16" t="s">
        <v>272</v>
      </c>
      <c r="U6" s="16" t="s">
        <v>199</v>
      </c>
      <c r="V6" s="16" t="s">
        <v>199</v>
      </c>
      <c r="W6" s="16" t="s">
        <v>199</v>
      </c>
      <c r="X6" s="16" t="s">
        <v>199</v>
      </c>
      <c r="Y6" s="16" t="s">
        <v>272</v>
      </c>
      <c r="Z6" s="16" t="s">
        <v>272</v>
      </c>
      <c r="AA6" s="16" t="s">
        <v>199</v>
      </c>
      <c r="AB6" s="16" t="s">
        <v>199</v>
      </c>
      <c r="AC6" s="16" t="s">
        <v>272</v>
      </c>
      <c r="AD6" s="16" t="s">
        <v>199</v>
      </c>
      <c r="AE6" s="16" t="s">
        <v>199</v>
      </c>
      <c r="AF6" s="16" t="s">
        <v>272</v>
      </c>
      <c r="AG6" s="16" t="s">
        <v>199</v>
      </c>
      <c r="AH6" s="16" t="s">
        <v>272</v>
      </c>
      <c r="AI6" s="243" t="s">
        <v>199</v>
      </c>
      <c r="AJ6" s="49"/>
      <c r="AN6" s="21"/>
      <c r="AO6" s="22">
        <f t="shared" si="0"/>
        <v>21</v>
      </c>
      <c r="AP6" s="80"/>
      <c r="AQ6" s="22">
        <f t="shared" si="1"/>
        <v>0</v>
      </c>
      <c r="AR6" s="22">
        <f t="shared" si="2"/>
        <v>0</v>
      </c>
      <c r="AS6" s="22">
        <f t="shared" si="3"/>
        <v>0</v>
      </c>
      <c r="AT6" s="91">
        <f t="shared" si="4"/>
        <v>0</v>
      </c>
      <c r="AU6" s="102">
        <f t="shared" si="5"/>
        <v>0</v>
      </c>
      <c r="AV6" s="103">
        <f t="shared" si="6"/>
        <v>0</v>
      </c>
      <c r="AW6" s="99">
        <f>PRODUCT(AO6*8)+8*(AU6+AV6)+8*(AT6)</f>
        <v>168</v>
      </c>
    </row>
    <row r="7" spans="1:68" s="37" customFormat="1" ht="17.100000000000001" customHeight="1">
      <c r="A7" s="493" t="s">
        <v>217</v>
      </c>
      <c r="B7" s="494"/>
      <c r="C7" s="495"/>
      <c r="D7" s="113" t="s">
        <v>59</v>
      </c>
      <c r="E7" s="217" t="s">
        <v>199</v>
      </c>
      <c r="F7" s="16" t="s">
        <v>272</v>
      </c>
      <c r="G7" s="16" t="s">
        <v>199</v>
      </c>
      <c r="H7" s="16" t="s">
        <v>199</v>
      </c>
      <c r="I7" s="16" t="s">
        <v>199</v>
      </c>
      <c r="J7" s="16" t="s">
        <v>199</v>
      </c>
      <c r="K7" s="16" t="s">
        <v>199</v>
      </c>
      <c r="L7" s="16" t="s">
        <v>272</v>
      </c>
      <c r="M7" s="16" t="s">
        <v>272</v>
      </c>
      <c r="N7" s="16" t="s">
        <v>199</v>
      </c>
      <c r="O7" s="16" t="s">
        <v>199</v>
      </c>
      <c r="P7" s="16" t="s">
        <v>199</v>
      </c>
      <c r="Q7" s="16" t="s">
        <v>199</v>
      </c>
      <c r="R7" s="16" t="s">
        <v>272</v>
      </c>
      <c r="S7" s="16" t="s">
        <v>272</v>
      </c>
      <c r="T7" s="16" t="s">
        <v>199</v>
      </c>
      <c r="U7" s="16" t="s">
        <v>199</v>
      </c>
      <c r="V7" s="16" t="s">
        <v>199</v>
      </c>
      <c r="W7" s="16" t="s">
        <v>199</v>
      </c>
      <c r="X7" s="16" t="s">
        <v>199</v>
      </c>
      <c r="Y7" s="16" t="s">
        <v>272</v>
      </c>
      <c r="Z7" s="16" t="s">
        <v>199</v>
      </c>
      <c r="AA7" s="16" t="s">
        <v>272</v>
      </c>
      <c r="AB7" s="16" t="s">
        <v>199</v>
      </c>
      <c r="AC7" s="16" t="s">
        <v>272</v>
      </c>
      <c r="AD7" s="16" t="s">
        <v>199</v>
      </c>
      <c r="AE7" s="16" t="s">
        <v>199</v>
      </c>
      <c r="AF7" s="16" t="s">
        <v>199</v>
      </c>
      <c r="AG7" s="16" t="s">
        <v>272</v>
      </c>
      <c r="AH7" s="16" t="s">
        <v>272</v>
      </c>
      <c r="AI7" s="243" t="s">
        <v>199</v>
      </c>
      <c r="AJ7" s="49"/>
      <c r="AN7" s="21"/>
      <c r="AO7" s="22">
        <f t="shared" si="0"/>
        <v>21</v>
      </c>
      <c r="AP7" s="80"/>
      <c r="AQ7" s="22">
        <f t="shared" si="1"/>
        <v>0</v>
      </c>
      <c r="AR7" s="22">
        <f t="shared" si="2"/>
        <v>0</v>
      </c>
      <c r="AS7" s="22">
        <f t="shared" si="3"/>
        <v>0</v>
      </c>
      <c r="AT7" s="91">
        <f t="shared" si="4"/>
        <v>0</v>
      </c>
      <c r="AU7" s="102">
        <f t="shared" si="5"/>
        <v>0</v>
      </c>
      <c r="AV7" s="103">
        <f t="shared" si="6"/>
        <v>0</v>
      </c>
      <c r="AW7" s="99">
        <f t="shared" si="7"/>
        <v>168</v>
      </c>
    </row>
    <row r="8" spans="1:68" s="37" customFormat="1" ht="17.100000000000001" customHeight="1">
      <c r="A8" s="493" t="s">
        <v>150</v>
      </c>
      <c r="B8" s="494"/>
      <c r="C8" s="495"/>
      <c r="D8" s="113" t="s">
        <v>59</v>
      </c>
      <c r="E8" s="387" t="s">
        <v>272</v>
      </c>
      <c r="F8" s="386" t="s">
        <v>120</v>
      </c>
      <c r="G8" s="16" t="s">
        <v>199</v>
      </c>
      <c r="H8" s="16" t="s">
        <v>199</v>
      </c>
      <c r="I8" s="16" t="s">
        <v>199</v>
      </c>
      <c r="J8" s="16" t="s">
        <v>199</v>
      </c>
      <c r="K8" s="16" t="s">
        <v>199</v>
      </c>
      <c r="L8" s="16" t="s">
        <v>272</v>
      </c>
      <c r="M8" s="16" t="s">
        <v>272</v>
      </c>
      <c r="N8" s="16" t="s">
        <v>199</v>
      </c>
      <c r="O8" s="16" t="s">
        <v>199</v>
      </c>
      <c r="P8" s="16" t="s">
        <v>199</v>
      </c>
      <c r="Q8" s="16" t="s">
        <v>199</v>
      </c>
      <c r="R8" s="16" t="s">
        <v>272</v>
      </c>
      <c r="S8" s="16" t="s">
        <v>272</v>
      </c>
      <c r="T8" s="16" t="s">
        <v>199</v>
      </c>
      <c r="U8" s="16" t="s">
        <v>199</v>
      </c>
      <c r="V8" s="16" t="s">
        <v>199</v>
      </c>
      <c r="W8" s="16" t="s">
        <v>199</v>
      </c>
      <c r="X8" s="16" t="s">
        <v>199</v>
      </c>
      <c r="Y8" s="16" t="s">
        <v>272</v>
      </c>
      <c r="Z8" s="16" t="s">
        <v>199</v>
      </c>
      <c r="AA8" s="16" t="s">
        <v>272</v>
      </c>
      <c r="AB8" s="16" t="s">
        <v>199</v>
      </c>
      <c r="AC8" s="16" t="s">
        <v>272</v>
      </c>
      <c r="AD8" s="16" t="s">
        <v>199</v>
      </c>
      <c r="AE8" s="16" t="s">
        <v>199</v>
      </c>
      <c r="AF8" s="16" t="s">
        <v>199</v>
      </c>
      <c r="AG8" s="16" t="s">
        <v>272</v>
      </c>
      <c r="AH8" s="16" t="s">
        <v>272</v>
      </c>
      <c r="AI8" s="243" t="s">
        <v>199</v>
      </c>
      <c r="AJ8" s="49"/>
      <c r="AN8" s="21"/>
      <c r="AO8" s="22">
        <f t="shared" si="0"/>
        <v>21</v>
      </c>
      <c r="AP8" s="80"/>
      <c r="AQ8" s="22">
        <f t="shared" si="1"/>
        <v>0</v>
      </c>
      <c r="AR8" s="22">
        <f t="shared" si="2"/>
        <v>0</v>
      </c>
      <c r="AS8" s="22">
        <f t="shared" si="3"/>
        <v>0</v>
      </c>
      <c r="AT8" s="91">
        <f t="shared" si="4"/>
        <v>0</v>
      </c>
      <c r="AU8" s="102">
        <f t="shared" si="5"/>
        <v>0</v>
      </c>
      <c r="AV8" s="103">
        <f t="shared" si="6"/>
        <v>0</v>
      </c>
      <c r="AW8" s="99">
        <f t="shared" si="7"/>
        <v>168</v>
      </c>
    </row>
    <row r="9" spans="1:68" ht="17.100000000000001" customHeight="1">
      <c r="A9" s="514" t="s">
        <v>60</v>
      </c>
      <c r="B9" s="515"/>
      <c r="C9" s="516"/>
      <c r="D9" s="114" t="s">
        <v>61</v>
      </c>
      <c r="E9" s="217" t="s">
        <v>274</v>
      </c>
      <c r="F9" s="16" t="s">
        <v>272</v>
      </c>
      <c r="G9" s="16" t="s">
        <v>199</v>
      </c>
      <c r="H9" s="396" t="s">
        <v>338</v>
      </c>
      <c r="I9" s="396" t="s">
        <v>45</v>
      </c>
      <c r="J9" s="396" t="s">
        <v>347</v>
      </c>
      <c r="K9" s="16" t="s">
        <v>272</v>
      </c>
      <c r="L9" s="16" t="s">
        <v>272</v>
      </c>
      <c r="M9" s="16" t="s">
        <v>199</v>
      </c>
      <c r="N9" s="16" t="s">
        <v>199</v>
      </c>
      <c r="O9" s="16" t="s">
        <v>199</v>
      </c>
      <c r="P9" s="16" t="s">
        <v>199</v>
      </c>
      <c r="Q9" s="16" t="s">
        <v>199</v>
      </c>
      <c r="R9" s="16" t="s">
        <v>272</v>
      </c>
      <c r="S9" s="16" t="s">
        <v>199</v>
      </c>
      <c r="T9" s="16" t="s">
        <v>272</v>
      </c>
      <c r="U9" s="16" t="s">
        <v>199</v>
      </c>
      <c r="V9" s="396" t="s">
        <v>336</v>
      </c>
      <c r="W9" s="396" t="s">
        <v>338</v>
      </c>
      <c r="X9" s="396" t="s">
        <v>336</v>
      </c>
      <c r="Y9" s="16" t="s">
        <v>199</v>
      </c>
      <c r="Z9" s="16" t="s">
        <v>272</v>
      </c>
      <c r="AA9" s="16" t="s">
        <v>272</v>
      </c>
      <c r="AB9" s="16" t="s">
        <v>199</v>
      </c>
      <c r="AC9" s="16" t="s">
        <v>199</v>
      </c>
      <c r="AD9" s="16" t="s">
        <v>199</v>
      </c>
      <c r="AE9" s="396" t="s">
        <v>336</v>
      </c>
      <c r="AF9" s="16" t="s">
        <v>272</v>
      </c>
      <c r="AG9" s="16" t="s">
        <v>272</v>
      </c>
      <c r="AH9" s="396" t="s">
        <v>336</v>
      </c>
      <c r="AI9" s="243" t="s">
        <v>199</v>
      </c>
      <c r="AJ9" s="50"/>
      <c r="AK9" s="197"/>
      <c r="AM9" s="37"/>
      <c r="AN9" s="21"/>
      <c r="AO9" s="22">
        <f t="shared" si="0"/>
        <v>13</v>
      </c>
      <c r="AP9" s="80"/>
      <c r="AQ9" s="22">
        <f t="shared" si="1"/>
        <v>0</v>
      </c>
      <c r="AR9" s="22">
        <f t="shared" si="2"/>
        <v>0</v>
      </c>
      <c r="AS9" s="22">
        <f t="shared" si="3"/>
        <v>0</v>
      </c>
      <c r="AT9" s="91">
        <f t="shared" si="4"/>
        <v>4</v>
      </c>
      <c r="AU9" s="102">
        <f t="shared" si="5"/>
        <v>0</v>
      </c>
      <c r="AV9" s="103">
        <f t="shared" si="6"/>
        <v>4</v>
      </c>
      <c r="AW9" s="99">
        <f t="shared" si="7"/>
        <v>168</v>
      </c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</row>
    <row r="10" spans="1:68" ht="17.100000000000001" customHeight="1">
      <c r="A10" s="514" t="s">
        <v>188</v>
      </c>
      <c r="B10" s="515"/>
      <c r="C10" s="516"/>
      <c r="D10" s="189" t="s">
        <v>182</v>
      </c>
      <c r="E10" s="217" t="s">
        <v>272</v>
      </c>
      <c r="F10" s="16" t="s">
        <v>199</v>
      </c>
      <c r="G10" s="16" t="s">
        <v>38</v>
      </c>
      <c r="H10" s="16" t="s">
        <v>199</v>
      </c>
      <c r="I10" s="16" t="s">
        <v>199</v>
      </c>
      <c r="J10" s="16" t="s">
        <v>199</v>
      </c>
      <c r="K10" s="16" t="s">
        <v>272</v>
      </c>
      <c r="L10" s="16" t="s">
        <v>277</v>
      </c>
      <c r="M10" s="16" t="s">
        <v>272</v>
      </c>
      <c r="N10" s="16" t="s">
        <v>199</v>
      </c>
      <c r="O10" s="16" t="s">
        <v>199</v>
      </c>
      <c r="P10" s="16" t="s">
        <v>199</v>
      </c>
      <c r="Q10" s="16" t="s">
        <v>199</v>
      </c>
      <c r="R10" s="16" t="s">
        <v>199</v>
      </c>
      <c r="S10" s="16" t="s">
        <v>272</v>
      </c>
      <c r="T10" s="16" t="s">
        <v>272</v>
      </c>
      <c r="U10" s="16" t="s">
        <v>199</v>
      </c>
      <c r="V10" s="16" t="s">
        <v>199</v>
      </c>
      <c r="W10" s="16" t="s">
        <v>199</v>
      </c>
      <c r="X10" s="16" t="s">
        <v>199</v>
      </c>
      <c r="Y10" s="16" t="s">
        <v>272</v>
      </c>
      <c r="Z10" s="16" t="s">
        <v>272</v>
      </c>
      <c r="AA10" s="16" t="s">
        <v>199</v>
      </c>
      <c r="AB10" s="16" t="s">
        <v>199</v>
      </c>
      <c r="AC10" s="16" t="s">
        <v>272</v>
      </c>
      <c r="AD10" s="16" t="s">
        <v>199</v>
      </c>
      <c r="AE10" s="16" t="s">
        <v>199</v>
      </c>
      <c r="AF10" s="16" t="s">
        <v>272</v>
      </c>
      <c r="AG10" s="16" t="s">
        <v>199</v>
      </c>
      <c r="AH10" s="16" t="s">
        <v>272</v>
      </c>
      <c r="AI10" s="243" t="s">
        <v>199</v>
      </c>
      <c r="AJ10" s="50"/>
      <c r="AK10" s="197"/>
      <c r="AL10" s="37"/>
      <c r="AM10" s="37"/>
      <c r="AN10" s="190"/>
      <c r="AO10" s="22">
        <f t="shared" si="0"/>
        <v>21</v>
      </c>
      <c r="AP10" s="191"/>
      <c r="AQ10" s="22">
        <f t="shared" si="1"/>
        <v>0</v>
      </c>
      <c r="AR10" s="22">
        <f t="shared" si="2"/>
        <v>0</v>
      </c>
      <c r="AS10" s="22">
        <f t="shared" si="3"/>
        <v>0</v>
      </c>
      <c r="AT10" s="91">
        <f t="shared" si="4"/>
        <v>0</v>
      </c>
      <c r="AU10" s="102">
        <f t="shared" si="5"/>
        <v>0</v>
      </c>
      <c r="AV10" s="103">
        <f t="shared" si="6"/>
        <v>0</v>
      </c>
      <c r="AW10" s="99">
        <f t="shared" si="7"/>
        <v>168</v>
      </c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</row>
    <row r="11" spans="1:68" ht="17.100000000000001" customHeight="1" thickBot="1">
      <c r="A11" s="517" t="s">
        <v>62</v>
      </c>
      <c r="B11" s="518"/>
      <c r="C11" s="519"/>
      <c r="D11" s="122" t="s">
        <v>63</v>
      </c>
      <c r="E11" s="218" t="s">
        <v>272</v>
      </c>
      <c r="F11" s="110" t="s">
        <v>273</v>
      </c>
      <c r="G11" s="203" t="s">
        <v>272</v>
      </c>
      <c r="H11" s="110" t="s">
        <v>273</v>
      </c>
      <c r="I11" s="203" t="s">
        <v>272</v>
      </c>
      <c r="J11" s="110" t="s">
        <v>273</v>
      </c>
      <c r="K11" s="203" t="s">
        <v>272</v>
      </c>
      <c r="L11" s="110" t="s">
        <v>273</v>
      </c>
      <c r="M11" s="203" t="s">
        <v>272</v>
      </c>
      <c r="N11" s="110" t="s">
        <v>273</v>
      </c>
      <c r="O11" s="203" t="s">
        <v>272</v>
      </c>
      <c r="P11" s="110" t="s">
        <v>273</v>
      </c>
      <c r="Q11" s="203" t="s">
        <v>272</v>
      </c>
      <c r="R11" s="110" t="s">
        <v>273</v>
      </c>
      <c r="S11" s="203" t="s">
        <v>272</v>
      </c>
      <c r="T11" s="110" t="s">
        <v>273</v>
      </c>
      <c r="U11" s="203" t="s">
        <v>272</v>
      </c>
      <c r="V11" s="110" t="s">
        <v>273</v>
      </c>
      <c r="W11" s="203" t="s">
        <v>272</v>
      </c>
      <c r="X11" s="110" t="s">
        <v>273</v>
      </c>
      <c r="Y11" s="203" t="s">
        <v>272</v>
      </c>
      <c r="Z11" s="110" t="s">
        <v>273</v>
      </c>
      <c r="AA11" s="203" t="s">
        <v>272</v>
      </c>
      <c r="AB11" s="110" t="s">
        <v>273</v>
      </c>
      <c r="AC11" s="203" t="s">
        <v>272</v>
      </c>
      <c r="AD11" s="110" t="s">
        <v>273</v>
      </c>
      <c r="AE11" s="203" t="s">
        <v>272</v>
      </c>
      <c r="AF11" s="110" t="s">
        <v>273</v>
      </c>
      <c r="AG11" s="203" t="s">
        <v>272</v>
      </c>
      <c r="AH11" s="110" t="s">
        <v>273</v>
      </c>
      <c r="AI11" s="244" t="s">
        <v>272</v>
      </c>
      <c r="AJ11" s="50"/>
      <c r="AK11" s="197"/>
      <c r="AL11" s="197"/>
      <c r="AN11" s="29">
        <f>COUNTIF($C11:$AJ11,"N")</f>
        <v>0</v>
      </c>
      <c r="AO11" s="30">
        <f t="shared" si="0"/>
        <v>0</v>
      </c>
      <c r="AP11" s="30">
        <f>COUNTIF($C11:$AJ11,"DN")</f>
        <v>15</v>
      </c>
      <c r="AQ11" s="30">
        <f t="shared" si="1"/>
        <v>0</v>
      </c>
      <c r="AR11" s="30">
        <f t="shared" si="2"/>
        <v>0</v>
      </c>
      <c r="AS11" s="30">
        <f t="shared" si="3"/>
        <v>0</v>
      </c>
      <c r="AT11" s="92">
        <f t="shared" si="4"/>
        <v>0</v>
      </c>
      <c r="AU11" s="133">
        <f t="shared" si="5"/>
        <v>0</v>
      </c>
      <c r="AV11" s="134">
        <f t="shared" si="6"/>
        <v>0</v>
      </c>
      <c r="AW11" s="98">
        <f>PRODUCT(AP11 *19.5)</f>
        <v>292.5</v>
      </c>
      <c r="AY11" s="37"/>
    </row>
    <row r="12" spans="1:68" s="37" customFormat="1" ht="17.100000000000001" customHeight="1">
      <c r="A12" s="511" t="s">
        <v>64</v>
      </c>
      <c r="B12" s="512"/>
      <c r="C12" s="513"/>
      <c r="D12" s="115" t="s">
        <v>65</v>
      </c>
      <c r="E12" s="217" t="s">
        <v>272</v>
      </c>
      <c r="F12" s="16" t="s">
        <v>199</v>
      </c>
      <c r="G12" s="16" t="s">
        <v>38</v>
      </c>
      <c r="H12" s="396" t="s">
        <v>328</v>
      </c>
      <c r="I12" s="16" t="s">
        <v>199</v>
      </c>
      <c r="J12" s="16" t="s">
        <v>199</v>
      </c>
      <c r="K12" s="16" t="s">
        <v>272</v>
      </c>
      <c r="L12" s="16" t="s">
        <v>277</v>
      </c>
      <c r="M12" s="16" t="s">
        <v>272</v>
      </c>
      <c r="N12" s="396" t="s">
        <v>329</v>
      </c>
      <c r="O12" s="16" t="s">
        <v>199</v>
      </c>
      <c r="P12" s="16" t="s">
        <v>199</v>
      </c>
      <c r="Q12" s="16" t="s">
        <v>199</v>
      </c>
      <c r="R12" s="16" t="s">
        <v>199</v>
      </c>
      <c r="S12" s="16" t="s">
        <v>272</v>
      </c>
      <c r="T12" s="16" t="s">
        <v>272</v>
      </c>
      <c r="U12" s="16" t="s">
        <v>199</v>
      </c>
      <c r="V12" s="16" t="s">
        <v>199</v>
      </c>
      <c r="W12" s="16" t="s">
        <v>199</v>
      </c>
      <c r="X12" s="16" t="s">
        <v>199</v>
      </c>
      <c r="Y12" s="16" t="s">
        <v>272</v>
      </c>
      <c r="Z12" s="16" t="s">
        <v>272</v>
      </c>
      <c r="AA12" s="16" t="s">
        <v>199</v>
      </c>
      <c r="AB12" s="16" t="s">
        <v>199</v>
      </c>
      <c r="AC12" s="16" t="s">
        <v>272</v>
      </c>
      <c r="AD12" s="396" t="s">
        <v>329</v>
      </c>
      <c r="AE12" s="396" t="s">
        <v>329</v>
      </c>
      <c r="AF12" s="16" t="s">
        <v>272</v>
      </c>
      <c r="AG12" s="16" t="s">
        <v>199</v>
      </c>
      <c r="AH12" s="16" t="s">
        <v>272</v>
      </c>
      <c r="AI12" s="243" t="s">
        <v>199</v>
      </c>
      <c r="AJ12" s="49"/>
      <c r="AK12" s="215"/>
      <c r="AN12" s="31"/>
      <c r="AO12" s="32">
        <f t="shared" si="0"/>
        <v>17</v>
      </c>
      <c r="AP12" s="82"/>
      <c r="AQ12" s="32">
        <f t="shared" si="1"/>
        <v>0</v>
      </c>
      <c r="AR12" s="32">
        <f t="shared" si="2"/>
        <v>0</v>
      </c>
      <c r="AS12" s="32">
        <f t="shared" si="3"/>
        <v>0</v>
      </c>
      <c r="AT12" s="93">
        <f t="shared" si="4"/>
        <v>3</v>
      </c>
      <c r="AU12" s="131">
        <f t="shared" si="5"/>
        <v>0</v>
      </c>
      <c r="AV12" s="132">
        <f t="shared" si="6"/>
        <v>1</v>
      </c>
      <c r="AW12" s="99">
        <f t="shared" ref="AW12:AW21" si="8">PRODUCT(AO12*8)+8*(AU12+AV12)+8*(AT12)</f>
        <v>168</v>
      </c>
    </row>
    <row r="13" spans="1:68" s="37" customFormat="1" ht="17.100000000000001" customHeight="1">
      <c r="A13" s="493" t="s">
        <v>66</v>
      </c>
      <c r="B13" s="494"/>
      <c r="C13" s="495"/>
      <c r="D13" s="116" t="s">
        <v>67</v>
      </c>
      <c r="E13" s="217" t="s">
        <v>199</v>
      </c>
      <c r="F13" s="16" t="s">
        <v>272</v>
      </c>
      <c r="G13" s="16" t="s">
        <v>199</v>
      </c>
      <c r="H13" s="16" t="s">
        <v>199</v>
      </c>
      <c r="I13" s="16" t="s">
        <v>199</v>
      </c>
      <c r="J13" s="16" t="s">
        <v>199</v>
      </c>
      <c r="K13" s="16" t="s">
        <v>199</v>
      </c>
      <c r="L13" s="16" t="s">
        <v>272</v>
      </c>
      <c r="M13" s="16" t="s">
        <v>272</v>
      </c>
      <c r="N13" s="16" t="s">
        <v>199</v>
      </c>
      <c r="O13" s="16" t="s">
        <v>199</v>
      </c>
      <c r="P13" s="16" t="s">
        <v>199</v>
      </c>
      <c r="Q13" s="396" t="s">
        <v>323</v>
      </c>
      <c r="R13" s="16" t="s">
        <v>272</v>
      </c>
      <c r="S13" s="16" t="s">
        <v>272</v>
      </c>
      <c r="T13" s="16" t="s">
        <v>199</v>
      </c>
      <c r="U13" s="16" t="s">
        <v>199</v>
      </c>
      <c r="V13" s="16" t="s">
        <v>199</v>
      </c>
      <c r="W13" s="16" t="s">
        <v>199</v>
      </c>
      <c r="X13" s="16" t="s">
        <v>199</v>
      </c>
      <c r="Y13" s="16" t="s">
        <v>272</v>
      </c>
      <c r="Z13" s="16" t="s">
        <v>199</v>
      </c>
      <c r="AA13" s="16" t="s">
        <v>272</v>
      </c>
      <c r="AB13" s="16" t="s">
        <v>199</v>
      </c>
      <c r="AC13" s="16" t="s">
        <v>272</v>
      </c>
      <c r="AD13" s="16" t="s">
        <v>199</v>
      </c>
      <c r="AE13" s="396" t="s">
        <v>326</v>
      </c>
      <c r="AF13" s="16" t="s">
        <v>199</v>
      </c>
      <c r="AG13" s="16" t="s">
        <v>272</v>
      </c>
      <c r="AH13" s="16" t="s">
        <v>272</v>
      </c>
      <c r="AI13" s="243" t="s">
        <v>199</v>
      </c>
      <c r="AJ13" s="50"/>
      <c r="AK13" s="215"/>
      <c r="AN13" s="21"/>
      <c r="AO13" s="22">
        <f t="shared" si="0"/>
        <v>19</v>
      </c>
      <c r="AP13" s="80"/>
      <c r="AQ13" s="22">
        <f t="shared" si="1"/>
        <v>0</v>
      </c>
      <c r="AR13" s="22">
        <f t="shared" si="2"/>
        <v>0</v>
      </c>
      <c r="AS13" s="22">
        <f t="shared" si="3"/>
        <v>0</v>
      </c>
      <c r="AT13" s="91">
        <f t="shared" si="4"/>
        <v>1</v>
      </c>
      <c r="AU13" s="102">
        <f t="shared" si="5"/>
        <v>1</v>
      </c>
      <c r="AV13" s="103">
        <f t="shared" si="6"/>
        <v>0</v>
      </c>
      <c r="AW13" s="99">
        <f t="shared" si="8"/>
        <v>168</v>
      </c>
    </row>
    <row r="14" spans="1:68" s="37" customFormat="1" ht="17.100000000000001" customHeight="1">
      <c r="A14" s="493" t="s">
        <v>68</v>
      </c>
      <c r="B14" s="494"/>
      <c r="C14" s="495"/>
      <c r="D14" s="112" t="s">
        <v>67</v>
      </c>
      <c r="E14" s="217" t="s">
        <v>274</v>
      </c>
      <c r="F14" s="16" t="s">
        <v>272</v>
      </c>
      <c r="G14" s="16" t="s">
        <v>199</v>
      </c>
      <c r="H14" s="16" t="s">
        <v>199</v>
      </c>
      <c r="I14" s="16" t="s">
        <v>199</v>
      </c>
      <c r="J14" s="16" t="s">
        <v>199</v>
      </c>
      <c r="K14" s="16" t="s">
        <v>272</v>
      </c>
      <c r="L14" s="16" t="s">
        <v>272</v>
      </c>
      <c r="M14" s="16" t="s">
        <v>199</v>
      </c>
      <c r="N14" s="16" t="s">
        <v>199</v>
      </c>
      <c r="O14" s="16" t="s">
        <v>199</v>
      </c>
      <c r="P14" s="16" t="s">
        <v>199</v>
      </c>
      <c r="Q14" s="16" t="s">
        <v>199</v>
      </c>
      <c r="R14" s="16" t="s">
        <v>272</v>
      </c>
      <c r="S14" s="16" t="s">
        <v>199</v>
      </c>
      <c r="T14" s="16" t="s">
        <v>272</v>
      </c>
      <c r="U14" s="16" t="s">
        <v>199</v>
      </c>
      <c r="V14" s="16" t="s">
        <v>199</v>
      </c>
      <c r="W14" s="16" t="s">
        <v>199</v>
      </c>
      <c r="X14" s="16" t="s">
        <v>199</v>
      </c>
      <c r="Y14" s="16" t="s">
        <v>199</v>
      </c>
      <c r="Z14" s="16" t="s">
        <v>272</v>
      </c>
      <c r="AA14" s="16" t="s">
        <v>272</v>
      </c>
      <c r="AB14" s="16" t="s">
        <v>199</v>
      </c>
      <c r="AC14" s="16" t="s">
        <v>199</v>
      </c>
      <c r="AD14" s="16" t="s">
        <v>199</v>
      </c>
      <c r="AE14" s="16" t="s">
        <v>199</v>
      </c>
      <c r="AF14" s="16" t="s">
        <v>272</v>
      </c>
      <c r="AG14" s="16" t="s">
        <v>272</v>
      </c>
      <c r="AH14" s="16" t="s">
        <v>199</v>
      </c>
      <c r="AI14" s="243" t="s">
        <v>199</v>
      </c>
      <c r="AJ14" s="50"/>
      <c r="AK14" s="50"/>
      <c r="AN14" s="21"/>
      <c r="AO14" s="22">
        <f t="shared" si="0"/>
        <v>21</v>
      </c>
      <c r="AP14" s="80"/>
      <c r="AQ14" s="22">
        <f t="shared" si="1"/>
        <v>0</v>
      </c>
      <c r="AR14" s="22">
        <f t="shared" si="2"/>
        <v>0</v>
      </c>
      <c r="AS14" s="22">
        <f t="shared" si="3"/>
        <v>0</v>
      </c>
      <c r="AT14" s="91">
        <f t="shared" si="4"/>
        <v>0</v>
      </c>
      <c r="AU14" s="102">
        <f t="shared" si="5"/>
        <v>0</v>
      </c>
      <c r="AV14" s="103">
        <f t="shared" si="6"/>
        <v>0</v>
      </c>
      <c r="AW14" s="99">
        <f t="shared" si="8"/>
        <v>168</v>
      </c>
    </row>
    <row r="15" spans="1:68" s="37" customFormat="1" ht="17.100000000000001" customHeight="1">
      <c r="A15" s="493" t="s">
        <v>69</v>
      </c>
      <c r="B15" s="494"/>
      <c r="C15" s="495"/>
      <c r="D15" s="117" t="s">
        <v>267</v>
      </c>
      <c r="E15" s="217" t="s">
        <v>274</v>
      </c>
      <c r="F15" s="16" t="s">
        <v>272</v>
      </c>
      <c r="G15" s="16" t="s">
        <v>199</v>
      </c>
      <c r="H15" s="16" t="s">
        <v>199</v>
      </c>
      <c r="I15" s="396" t="s">
        <v>329</v>
      </c>
      <c r="J15" s="16" t="s">
        <v>342</v>
      </c>
      <c r="K15" s="16" t="s">
        <v>272</v>
      </c>
      <c r="L15" s="16" t="s">
        <v>272</v>
      </c>
      <c r="M15" s="16" t="s">
        <v>199</v>
      </c>
      <c r="N15" s="16" t="s">
        <v>199</v>
      </c>
      <c r="O15" s="16" t="s">
        <v>199</v>
      </c>
      <c r="P15" s="16" t="s">
        <v>199</v>
      </c>
      <c r="Q15" s="16" t="s">
        <v>199</v>
      </c>
      <c r="R15" s="16" t="s">
        <v>272</v>
      </c>
      <c r="S15" s="16" t="s">
        <v>199</v>
      </c>
      <c r="T15" s="16" t="s">
        <v>272</v>
      </c>
      <c r="U15" s="396" t="s">
        <v>329</v>
      </c>
      <c r="V15" s="16" t="s">
        <v>199</v>
      </c>
      <c r="W15" s="16" t="s">
        <v>199</v>
      </c>
      <c r="X15" s="16" t="s">
        <v>199</v>
      </c>
      <c r="Y15" s="16" t="s">
        <v>199</v>
      </c>
      <c r="Z15" s="16" t="s">
        <v>272</v>
      </c>
      <c r="AA15" s="16" t="s">
        <v>272</v>
      </c>
      <c r="AB15" s="16" t="s">
        <v>199</v>
      </c>
      <c r="AC15" s="16" t="s">
        <v>199</v>
      </c>
      <c r="AD15" s="396" t="s">
        <v>329</v>
      </c>
      <c r="AE15" s="16" t="s">
        <v>199</v>
      </c>
      <c r="AF15" s="16" t="s">
        <v>272</v>
      </c>
      <c r="AG15" s="16" t="s">
        <v>272</v>
      </c>
      <c r="AH15" s="16" t="s">
        <v>199</v>
      </c>
      <c r="AI15" s="404" t="s">
        <v>332</v>
      </c>
      <c r="AJ15" s="50"/>
      <c r="AN15" s="21"/>
      <c r="AO15" s="22">
        <f t="shared" si="0"/>
        <v>16</v>
      </c>
      <c r="AP15" s="80"/>
      <c r="AQ15" s="22">
        <f t="shared" si="1"/>
        <v>1</v>
      </c>
      <c r="AR15" s="22">
        <f t="shared" si="2"/>
        <v>0</v>
      </c>
      <c r="AS15" s="22">
        <f t="shared" si="3"/>
        <v>0</v>
      </c>
      <c r="AT15" s="91">
        <f t="shared" si="4"/>
        <v>3</v>
      </c>
      <c r="AU15" s="102">
        <f t="shared" si="5"/>
        <v>0</v>
      </c>
      <c r="AV15" s="103">
        <f t="shared" si="6"/>
        <v>1</v>
      </c>
      <c r="AW15" s="99">
        <f t="shared" si="8"/>
        <v>160</v>
      </c>
      <c r="BI15" s="22">
        <f>COUNTIF($C15:$AJ15,"D")</f>
        <v>16</v>
      </c>
    </row>
    <row r="16" spans="1:68" s="37" customFormat="1" ht="17.100000000000001" customHeight="1" thickBot="1">
      <c r="A16" s="502" t="s">
        <v>94</v>
      </c>
      <c r="B16" s="503"/>
      <c r="C16" s="504"/>
      <c r="D16" s="238" t="s">
        <v>4</v>
      </c>
      <c r="E16" s="217" t="s">
        <v>272</v>
      </c>
      <c r="F16" s="16" t="s">
        <v>199</v>
      </c>
      <c r="G16" s="16" t="s">
        <v>38</v>
      </c>
      <c r="H16" s="16" t="s">
        <v>199</v>
      </c>
      <c r="I16" s="16" t="s">
        <v>199</v>
      </c>
      <c r="J16" s="16" t="s">
        <v>199</v>
      </c>
      <c r="K16" s="16" t="s">
        <v>272</v>
      </c>
      <c r="L16" s="16" t="s">
        <v>277</v>
      </c>
      <c r="M16" s="16" t="s">
        <v>272</v>
      </c>
      <c r="N16" s="16" t="s">
        <v>199</v>
      </c>
      <c r="O16" s="16" t="s">
        <v>199</v>
      </c>
      <c r="P16" s="16" t="s">
        <v>199</v>
      </c>
      <c r="Q16" s="16" t="s">
        <v>199</v>
      </c>
      <c r="R16" s="16" t="s">
        <v>199</v>
      </c>
      <c r="S16" s="16" t="s">
        <v>272</v>
      </c>
      <c r="T16" s="16" t="s">
        <v>272</v>
      </c>
      <c r="U16" s="16" t="s">
        <v>199</v>
      </c>
      <c r="V16" s="16" t="s">
        <v>199</v>
      </c>
      <c r="W16" s="16" t="s">
        <v>199</v>
      </c>
      <c r="X16" s="16" t="s">
        <v>199</v>
      </c>
      <c r="Y16" s="16" t="s">
        <v>272</v>
      </c>
      <c r="Z16" s="16" t="s">
        <v>272</v>
      </c>
      <c r="AA16" s="16" t="s">
        <v>199</v>
      </c>
      <c r="AB16" s="16" t="s">
        <v>199</v>
      </c>
      <c r="AC16" s="16" t="s">
        <v>272</v>
      </c>
      <c r="AD16" s="16" t="s">
        <v>199</v>
      </c>
      <c r="AE16" s="16" t="s">
        <v>199</v>
      </c>
      <c r="AF16" s="16" t="s">
        <v>272</v>
      </c>
      <c r="AG16" s="16" t="s">
        <v>199</v>
      </c>
      <c r="AH16" s="16" t="s">
        <v>272</v>
      </c>
      <c r="AI16" s="243" t="s">
        <v>199</v>
      </c>
      <c r="AJ16" s="50"/>
      <c r="AN16" s="21"/>
      <c r="AO16" s="22">
        <f t="shared" si="0"/>
        <v>21</v>
      </c>
      <c r="AP16" s="80"/>
      <c r="AQ16" s="22">
        <f t="shared" si="1"/>
        <v>0</v>
      </c>
      <c r="AR16" s="22">
        <f t="shared" si="2"/>
        <v>0</v>
      </c>
      <c r="AS16" s="22">
        <f t="shared" si="3"/>
        <v>0</v>
      </c>
      <c r="AT16" s="91">
        <f t="shared" si="4"/>
        <v>0</v>
      </c>
      <c r="AU16" s="102">
        <f t="shared" si="5"/>
        <v>0</v>
      </c>
      <c r="AV16" s="103">
        <f t="shared" si="6"/>
        <v>0</v>
      </c>
      <c r="AW16" s="99">
        <f t="shared" si="8"/>
        <v>168</v>
      </c>
    </row>
    <row r="17" spans="1:68" s="37" customFormat="1" ht="17.100000000000001" customHeight="1">
      <c r="A17" s="505" t="s">
        <v>70</v>
      </c>
      <c r="B17" s="506"/>
      <c r="C17" s="507"/>
      <c r="D17" s="111" t="s">
        <v>104</v>
      </c>
      <c r="E17" s="388" t="s">
        <v>272</v>
      </c>
      <c r="F17" s="109" t="s">
        <v>272</v>
      </c>
      <c r="G17" s="109" t="s">
        <v>199</v>
      </c>
      <c r="H17" s="109" t="s">
        <v>199</v>
      </c>
      <c r="I17" s="109" t="s">
        <v>199</v>
      </c>
      <c r="J17" s="109" t="s">
        <v>199</v>
      </c>
      <c r="K17" s="109" t="s">
        <v>199</v>
      </c>
      <c r="L17" s="109" t="s">
        <v>272</v>
      </c>
      <c r="M17" s="109" t="s">
        <v>272</v>
      </c>
      <c r="N17" s="109" t="s">
        <v>199</v>
      </c>
      <c r="O17" s="109" t="s">
        <v>199</v>
      </c>
      <c r="P17" s="389" t="s">
        <v>317</v>
      </c>
      <c r="Q17" s="389" t="s">
        <v>317</v>
      </c>
      <c r="R17" s="109" t="s">
        <v>272</v>
      </c>
      <c r="S17" s="109" t="s">
        <v>272</v>
      </c>
      <c r="T17" s="109" t="s">
        <v>199</v>
      </c>
      <c r="U17" s="109" t="s">
        <v>199</v>
      </c>
      <c r="V17" s="109" t="s">
        <v>199</v>
      </c>
      <c r="W17" s="109" t="s">
        <v>199</v>
      </c>
      <c r="X17" s="109" t="s">
        <v>199</v>
      </c>
      <c r="Y17" s="109" t="s">
        <v>272</v>
      </c>
      <c r="Z17" s="109" t="s">
        <v>199</v>
      </c>
      <c r="AA17" s="109" t="s">
        <v>272</v>
      </c>
      <c r="AB17" s="109" t="s">
        <v>199</v>
      </c>
      <c r="AC17" s="109" t="s">
        <v>272</v>
      </c>
      <c r="AD17" s="389" t="s">
        <v>317</v>
      </c>
      <c r="AE17" s="389" t="s">
        <v>317</v>
      </c>
      <c r="AF17" s="109" t="s">
        <v>199</v>
      </c>
      <c r="AG17" s="109" t="s">
        <v>272</v>
      </c>
      <c r="AH17" s="109" t="s">
        <v>272</v>
      </c>
      <c r="AI17" s="242" t="s">
        <v>199</v>
      </c>
      <c r="AJ17" s="49"/>
      <c r="AN17" s="21"/>
      <c r="AO17" s="22">
        <f t="shared" si="0"/>
        <v>16</v>
      </c>
      <c r="AP17" s="80"/>
      <c r="AQ17" s="22">
        <f t="shared" si="1"/>
        <v>0</v>
      </c>
      <c r="AR17" s="22">
        <f t="shared" si="2"/>
        <v>0</v>
      </c>
      <c r="AS17" s="22">
        <f t="shared" si="3"/>
        <v>0</v>
      </c>
      <c r="AT17" s="91">
        <f t="shared" si="4"/>
        <v>4</v>
      </c>
      <c r="AU17" s="102">
        <f t="shared" si="5"/>
        <v>0</v>
      </c>
      <c r="AV17" s="103">
        <f t="shared" si="6"/>
        <v>0</v>
      </c>
      <c r="AW17" s="99">
        <f t="shared" si="8"/>
        <v>160</v>
      </c>
    </row>
    <row r="18" spans="1:68" s="37" customFormat="1" ht="17.100000000000001" customHeight="1">
      <c r="A18" s="493" t="s">
        <v>72</v>
      </c>
      <c r="B18" s="494"/>
      <c r="C18" s="495"/>
      <c r="D18" s="113" t="s">
        <v>71</v>
      </c>
      <c r="E18" s="217" t="s">
        <v>274</v>
      </c>
      <c r="F18" s="16" t="s">
        <v>272</v>
      </c>
      <c r="G18" s="16" t="s">
        <v>199</v>
      </c>
      <c r="H18" s="16" t="s">
        <v>199</v>
      </c>
      <c r="I18" s="16" t="s">
        <v>199</v>
      </c>
      <c r="J18" s="16" t="s">
        <v>199</v>
      </c>
      <c r="K18" s="16" t="s">
        <v>272</v>
      </c>
      <c r="L18" s="386" t="s">
        <v>38</v>
      </c>
      <c r="M18" s="386" t="s">
        <v>272</v>
      </c>
      <c r="N18" s="16" t="s">
        <v>199</v>
      </c>
      <c r="O18" s="16" t="s">
        <v>199</v>
      </c>
      <c r="P18" s="16" t="s">
        <v>199</v>
      </c>
      <c r="Q18" s="396" t="s">
        <v>323</v>
      </c>
      <c r="R18" s="16" t="s">
        <v>272</v>
      </c>
      <c r="S18" s="16" t="s">
        <v>199</v>
      </c>
      <c r="T18" s="16" t="s">
        <v>272</v>
      </c>
      <c r="U18" s="16" t="s">
        <v>199</v>
      </c>
      <c r="V18" s="16" t="s">
        <v>199</v>
      </c>
      <c r="W18" s="16" t="s">
        <v>199</v>
      </c>
      <c r="X18" s="16" t="s">
        <v>199</v>
      </c>
      <c r="Y18" s="16" t="s">
        <v>199</v>
      </c>
      <c r="Z18" s="16" t="s">
        <v>272</v>
      </c>
      <c r="AA18" s="16" t="s">
        <v>272</v>
      </c>
      <c r="AB18" s="16" t="s">
        <v>199</v>
      </c>
      <c r="AC18" s="16" t="s">
        <v>199</v>
      </c>
      <c r="AD18" s="16" t="s">
        <v>199</v>
      </c>
      <c r="AE18" s="16" t="s">
        <v>199</v>
      </c>
      <c r="AF18" s="16" t="s">
        <v>272</v>
      </c>
      <c r="AG18" s="16" t="s">
        <v>272</v>
      </c>
      <c r="AH18" s="16" t="s">
        <v>199</v>
      </c>
      <c r="AI18" s="243" t="s">
        <v>199</v>
      </c>
      <c r="AJ18" s="50"/>
      <c r="AN18" s="21"/>
      <c r="AO18" s="22">
        <f t="shared" si="0"/>
        <v>20</v>
      </c>
      <c r="AP18" s="80"/>
      <c r="AQ18" s="22">
        <f t="shared" si="1"/>
        <v>0</v>
      </c>
      <c r="AR18" s="22">
        <f t="shared" si="2"/>
        <v>0</v>
      </c>
      <c r="AS18" s="22">
        <f t="shared" si="3"/>
        <v>0</v>
      </c>
      <c r="AT18" s="91">
        <f t="shared" si="4"/>
        <v>1</v>
      </c>
      <c r="AU18" s="102">
        <f t="shared" si="5"/>
        <v>0</v>
      </c>
      <c r="AV18" s="103">
        <f t="shared" si="6"/>
        <v>0</v>
      </c>
      <c r="AW18" s="99">
        <f t="shared" si="8"/>
        <v>168</v>
      </c>
    </row>
    <row r="19" spans="1:68" s="37" customFormat="1" ht="17.100000000000001" customHeight="1">
      <c r="A19" s="493" t="s">
        <v>73</v>
      </c>
      <c r="B19" s="494"/>
      <c r="C19" s="495"/>
      <c r="D19" s="113" t="s">
        <v>71</v>
      </c>
      <c r="E19" s="387" t="s">
        <v>120</v>
      </c>
      <c r="F19" s="16" t="s">
        <v>272</v>
      </c>
      <c r="G19" s="16" t="s">
        <v>199</v>
      </c>
      <c r="H19" s="16" t="s">
        <v>199</v>
      </c>
      <c r="I19" s="396" t="s">
        <v>323</v>
      </c>
      <c r="J19" s="396" t="s">
        <v>323</v>
      </c>
      <c r="K19" s="16" t="s">
        <v>272</v>
      </c>
      <c r="L19" s="16" t="s">
        <v>272</v>
      </c>
      <c r="M19" s="16" t="s">
        <v>199</v>
      </c>
      <c r="N19" s="16" t="s">
        <v>199</v>
      </c>
      <c r="O19" s="16" t="s">
        <v>199</v>
      </c>
      <c r="P19" s="16" t="s">
        <v>199</v>
      </c>
      <c r="Q19" s="396" t="s">
        <v>323</v>
      </c>
      <c r="R19" s="16" t="s">
        <v>272</v>
      </c>
      <c r="S19" s="16" t="s">
        <v>199</v>
      </c>
      <c r="T19" s="16" t="s">
        <v>272</v>
      </c>
      <c r="U19" s="396" t="s">
        <v>323</v>
      </c>
      <c r="V19" s="396" t="s">
        <v>323</v>
      </c>
      <c r="W19" s="16" t="s">
        <v>199</v>
      </c>
      <c r="X19" s="16" t="s">
        <v>199</v>
      </c>
      <c r="Y19" s="16" t="s">
        <v>199</v>
      </c>
      <c r="Z19" s="16" t="s">
        <v>272</v>
      </c>
      <c r="AA19" s="16" t="s">
        <v>272</v>
      </c>
      <c r="AB19" s="16" t="s">
        <v>293</v>
      </c>
      <c r="AC19" s="16" t="s">
        <v>199</v>
      </c>
      <c r="AD19" s="16" t="s">
        <v>199</v>
      </c>
      <c r="AE19" s="396" t="s">
        <v>328</v>
      </c>
      <c r="AF19" s="16" t="s">
        <v>272</v>
      </c>
      <c r="AG19" s="16" t="s">
        <v>272</v>
      </c>
      <c r="AH19" s="16" t="s">
        <v>199</v>
      </c>
      <c r="AI19" s="403" t="s">
        <v>329</v>
      </c>
      <c r="AJ19" s="49"/>
      <c r="AM19" s="6"/>
      <c r="AN19" s="21"/>
      <c r="AO19" s="22">
        <f t="shared" si="0"/>
        <v>15</v>
      </c>
      <c r="AP19" s="80"/>
      <c r="AQ19" s="22">
        <f t="shared" si="1"/>
        <v>0</v>
      </c>
      <c r="AR19" s="22">
        <f t="shared" si="2"/>
        <v>0</v>
      </c>
      <c r="AS19" s="22">
        <f t="shared" si="3"/>
        <v>0</v>
      </c>
      <c r="AT19" s="91">
        <f t="shared" si="4"/>
        <v>6</v>
      </c>
      <c r="AU19" s="102">
        <f t="shared" si="5"/>
        <v>0</v>
      </c>
      <c r="AV19" s="103">
        <f t="shared" si="6"/>
        <v>1</v>
      </c>
      <c r="AW19" s="99">
        <f t="shared" si="8"/>
        <v>176</v>
      </c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</row>
    <row r="20" spans="1:68" s="37" customFormat="1" ht="17.100000000000001" customHeight="1">
      <c r="A20" s="493" t="s">
        <v>74</v>
      </c>
      <c r="B20" s="494"/>
      <c r="C20" s="495"/>
      <c r="D20" s="68" t="s">
        <v>4</v>
      </c>
      <c r="E20" s="217" t="s">
        <v>272</v>
      </c>
      <c r="F20" s="16" t="s">
        <v>199</v>
      </c>
      <c r="G20" s="16" t="s">
        <v>38</v>
      </c>
      <c r="H20" s="16" t="s">
        <v>199</v>
      </c>
      <c r="I20" s="396" t="s">
        <v>323</v>
      </c>
      <c r="J20" s="396" t="s">
        <v>323</v>
      </c>
      <c r="K20" s="16" t="s">
        <v>272</v>
      </c>
      <c r="L20" s="386" t="s">
        <v>272</v>
      </c>
      <c r="M20" s="386" t="s">
        <v>38</v>
      </c>
      <c r="N20" s="16" t="s">
        <v>199</v>
      </c>
      <c r="O20" s="16" t="s">
        <v>199</v>
      </c>
      <c r="P20" s="16" t="s">
        <v>199</v>
      </c>
      <c r="Q20" s="16" t="s">
        <v>199</v>
      </c>
      <c r="R20" s="16" t="s">
        <v>199</v>
      </c>
      <c r="S20" s="16" t="s">
        <v>272</v>
      </c>
      <c r="T20" s="16" t="s">
        <v>272</v>
      </c>
      <c r="U20" s="16" t="s">
        <v>199</v>
      </c>
      <c r="V20" s="16" t="s">
        <v>199</v>
      </c>
      <c r="W20" s="396" t="s">
        <v>324</v>
      </c>
      <c r="X20" s="16" t="s">
        <v>199</v>
      </c>
      <c r="Y20" s="16" t="s">
        <v>272</v>
      </c>
      <c r="Z20" s="16" t="s">
        <v>272</v>
      </c>
      <c r="AA20" s="16" t="s">
        <v>199</v>
      </c>
      <c r="AB20" s="16" t="s">
        <v>199</v>
      </c>
      <c r="AC20" s="16" t="s">
        <v>272</v>
      </c>
      <c r="AD20" s="396" t="s">
        <v>323</v>
      </c>
      <c r="AE20" s="16" t="s">
        <v>199</v>
      </c>
      <c r="AF20" s="16" t="s">
        <v>272</v>
      </c>
      <c r="AG20" s="16" t="s">
        <v>199</v>
      </c>
      <c r="AH20" s="16" t="s">
        <v>272</v>
      </c>
      <c r="AI20" s="243" t="s">
        <v>199</v>
      </c>
      <c r="AJ20" s="49"/>
      <c r="AM20" s="6"/>
      <c r="AN20" s="21"/>
      <c r="AO20" s="22">
        <f t="shared" si="0"/>
        <v>17</v>
      </c>
      <c r="AP20" s="80"/>
      <c r="AQ20" s="22">
        <f t="shared" si="1"/>
        <v>0</v>
      </c>
      <c r="AR20" s="22">
        <f t="shared" si="2"/>
        <v>0</v>
      </c>
      <c r="AS20" s="22">
        <f t="shared" si="3"/>
        <v>0</v>
      </c>
      <c r="AT20" s="91">
        <f t="shared" si="4"/>
        <v>4</v>
      </c>
      <c r="AU20" s="102">
        <f t="shared" si="5"/>
        <v>0</v>
      </c>
      <c r="AV20" s="103">
        <f t="shared" si="6"/>
        <v>0</v>
      </c>
      <c r="AW20" s="99">
        <f t="shared" si="8"/>
        <v>168</v>
      </c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</row>
    <row r="21" spans="1:68" ht="17.100000000000001" customHeight="1" thickBot="1">
      <c r="A21" s="502" t="s">
        <v>183</v>
      </c>
      <c r="B21" s="503"/>
      <c r="C21" s="504"/>
      <c r="D21" s="123" t="s">
        <v>266</v>
      </c>
      <c r="E21" s="217" t="s">
        <v>272</v>
      </c>
      <c r="F21" s="16" t="s">
        <v>199</v>
      </c>
      <c r="G21" s="16" t="s">
        <v>38</v>
      </c>
      <c r="H21" s="16" t="s">
        <v>199</v>
      </c>
      <c r="I21" s="16" t="s">
        <v>344</v>
      </c>
      <c r="J21" s="16" t="s">
        <v>199</v>
      </c>
      <c r="K21" s="16" t="s">
        <v>272</v>
      </c>
      <c r="L21" s="16" t="s">
        <v>277</v>
      </c>
      <c r="M21" s="16" t="s">
        <v>272</v>
      </c>
      <c r="N21" s="396" t="s">
        <v>345</v>
      </c>
      <c r="O21" s="396" t="s">
        <v>317</v>
      </c>
      <c r="P21" s="16" t="s">
        <v>199</v>
      </c>
      <c r="Q21" s="16" t="s">
        <v>199</v>
      </c>
      <c r="R21" s="16" t="s">
        <v>199</v>
      </c>
      <c r="S21" s="16" t="s">
        <v>272</v>
      </c>
      <c r="T21" s="16" t="s">
        <v>272</v>
      </c>
      <c r="U21" s="16" t="s">
        <v>199</v>
      </c>
      <c r="V21" s="16" t="s">
        <v>199</v>
      </c>
      <c r="W21" s="396" t="s">
        <v>317</v>
      </c>
      <c r="X21" s="16" t="s">
        <v>199</v>
      </c>
      <c r="Y21" s="16" t="s">
        <v>272</v>
      </c>
      <c r="Z21" s="16" t="s">
        <v>272</v>
      </c>
      <c r="AA21" s="16" t="s">
        <v>199</v>
      </c>
      <c r="AB21" s="16" t="s">
        <v>199</v>
      </c>
      <c r="AC21" s="16" t="s">
        <v>272</v>
      </c>
      <c r="AD21" s="396" t="s">
        <v>317</v>
      </c>
      <c r="AE21" s="16" t="s">
        <v>199</v>
      </c>
      <c r="AF21" s="16" t="s">
        <v>272</v>
      </c>
      <c r="AG21" s="16" t="s">
        <v>199</v>
      </c>
      <c r="AH21" s="16" t="s">
        <v>272</v>
      </c>
      <c r="AI21" s="243" t="s">
        <v>199</v>
      </c>
      <c r="AJ21" s="51"/>
      <c r="AK21" s="6"/>
      <c r="AM21" s="37"/>
      <c r="AN21" s="29"/>
      <c r="AO21" s="30">
        <f t="shared" si="0"/>
        <v>17</v>
      </c>
      <c r="AP21" s="135"/>
      <c r="AQ21" s="30">
        <f t="shared" si="1"/>
        <v>0</v>
      </c>
      <c r="AR21" s="30">
        <f t="shared" si="2"/>
        <v>0</v>
      </c>
      <c r="AS21" s="30">
        <f t="shared" si="3"/>
        <v>0</v>
      </c>
      <c r="AT21" s="92">
        <f t="shared" si="4"/>
        <v>4</v>
      </c>
      <c r="AU21" s="133">
        <f t="shared" si="5"/>
        <v>0</v>
      </c>
      <c r="AV21" s="134">
        <f t="shared" si="6"/>
        <v>0</v>
      </c>
      <c r="AW21" s="99">
        <f t="shared" si="8"/>
        <v>168</v>
      </c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</row>
    <row r="22" spans="1:68" s="37" customFormat="1" ht="17.100000000000001" customHeight="1">
      <c r="A22" s="505" t="s">
        <v>75</v>
      </c>
      <c r="B22" s="506"/>
      <c r="C22" s="507"/>
      <c r="D22" s="119" t="s">
        <v>76</v>
      </c>
      <c r="E22" s="216" t="s">
        <v>199</v>
      </c>
      <c r="F22" s="109" t="s">
        <v>199</v>
      </c>
      <c r="G22" s="109" t="s">
        <v>199</v>
      </c>
      <c r="H22" s="109" t="s">
        <v>272</v>
      </c>
      <c r="I22" s="109" t="s">
        <v>199</v>
      </c>
      <c r="J22" s="109" t="s">
        <v>272</v>
      </c>
      <c r="K22" s="109" t="s">
        <v>199</v>
      </c>
      <c r="L22" s="109" t="s">
        <v>199</v>
      </c>
      <c r="M22" s="109" t="s">
        <v>199</v>
      </c>
      <c r="N22" s="109" t="s">
        <v>199</v>
      </c>
      <c r="O22" s="109" t="s">
        <v>272</v>
      </c>
      <c r="P22" s="109" t="s">
        <v>199</v>
      </c>
      <c r="Q22" s="109" t="s">
        <v>272</v>
      </c>
      <c r="R22" s="109" t="s">
        <v>199</v>
      </c>
      <c r="S22" s="109" t="s">
        <v>199</v>
      </c>
      <c r="T22" s="109" t="s">
        <v>199</v>
      </c>
      <c r="U22" s="109" t="s">
        <v>199</v>
      </c>
      <c r="V22" s="109" t="s">
        <v>272</v>
      </c>
      <c r="W22" s="109" t="s">
        <v>199</v>
      </c>
      <c r="X22" s="109" t="s">
        <v>272</v>
      </c>
      <c r="Y22" s="109" t="s">
        <v>199</v>
      </c>
      <c r="Z22" s="109" t="s">
        <v>199</v>
      </c>
      <c r="AA22" s="109" t="s">
        <v>199</v>
      </c>
      <c r="AB22" s="109" t="s">
        <v>199</v>
      </c>
      <c r="AC22" s="109" t="s">
        <v>272</v>
      </c>
      <c r="AD22" s="109" t="s">
        <v>199</v>
      </c>
      <c r="AE22" s="109" t="s">
        <v>272</v>
      </c>
      <c r="AF22" s="109" t="s">
        <v>199</v>
      </c>
      <c r="AG22" s="109" t="s">
        <v>199</v>
      </c>
      <c r="AH22" s="109" t="s">
        <v>199</v>
      </c>
      <c r="AI22" s="242" t="s">
        <v>199</v>
      </c>
      <c r="AJ22" s="50" t="s">
        <v>5</v>
      </c>
      <c r="AN22" s="31"/>
      <c r="AO22" s="32">
        <f t="shared" si="0"/>
        <v>23</v>
      </c>
      <c r="AP22" s="82"/>
      <c r="AQ22" s="32">
        <f t="shared" si="1"/>
        <v>0</v>
      </c>
      <c r="AR22" s="32">
        <f t="shared" si="2"/>
        <v>0</v>
      </c>
      <c r="AS22" s="32">
        <f t="shared" si="3"/>
        <v>0</v>
      </c>
      <c r="AT22" s="93">
        <f t="shared" si="4"/>
        <v>0</v>
      </c>
      <c r="AU22" s="131">
        <f t="shared" si="5"/>
        <v>0</v>
      </c>
      <c r="AV22" s="132">
        <f t="shared" si="6"/>
        <v>0</v>
      </c>
      <c r="AW22" s="99">
        <f>PRODUCT(AO22*8)+8*(AU22+AV22)+8*(AT22)</f>
        <v>184</v>
      </c>
    </row>
    <row r="23" spans="1:68" s="37" customFormat="1" ht="17.100000000000001" customHeight="1">
      <c r="A23" s="493" t="s">
        <v>77</v>
      </c>
      <c r="B23" s="494"/>
      <c r="C23" s="495"/>
      <c r="D23" s="113" t="s">
        <v>71</v>
      </c>
      <c r="E23" s="217" t="s">
        <v>272</v>
      </c>
      <c r="F23" s="16" t="s">
        <v>199</v>
      </c>
      <c r="G23" s="16" t="s">
        <v>199</v>
      </c>
      <c r="H23" s="16" t="s">
        <v>199</v>
      </c>
      <c r="I23" s="16" t="s">
        <v>272</v>
      </c>
      <c r="J23" s="16" t="s">
        <v>199</v>
      </c>
      <c r="K23" s="16" t="s">
        <v>199</v>
      </c>
      <c r="L23" s="16" t="s">
        <v>272</v>
      </c>
      <c r="M23" s="16" t="s">
        <v>199</v>
      </c>
      <c r="N23" s="16" t="s">
        <v>199</v>
      </c>
      <c r="O23" s="16" t="s">
        <v>199</v>
      </c>
      <c r="P23" s="16" t="s">
        <v>272</v>
      </c>
      <c r="Q23" s="16" t="s">
        <v>199</v>
      </c>
      <c r="R23" s="396" t="s">
        <v>337</v>
      </c>
      <c r="S23" s="16" t="s">
        <v>272</v>
      </c>
      <c r="T23" s="16" t="s">
        <v>199</v>
      </c>
      <c r="U23" s="396" t="s">
        <v>336</v>
      </c>
      <c r="V23" s="16" t="s">
        <v>199</v>
      </c>
      <c r="W23" s="16" t="s">
        <v>272</v>
      </c>
      <c r="X23" s="16" t="s">
        <v>199</v>
      </c>
      <c r="Y23" s="16" t="s">
        <v>199</v>
      </c>
      <c r="Z23" s="16" t="s">
        <v>272</v>
      </c>
      <c r="AA23" s="16" t="s">
        <v>199</v>
      </c>
      <c r="AB23" s="16" t="s">
        <v>199</v>
      </c>
      <c r="AC23" s="16" t="s">
        <v>199</v>
      </c>
      <c r="AD23" s="16" t="s">
        <v>272</v>
      </c>
      <c r="AE23" s="16" t="s">
        <v>199</v>
      </c>
      <c r="AF23" s="396" t="s">
        <v>338</v>
      </c>
      <c r="AG23" s="16" t="s">
        <v>272</v>
      </c>
      <c r="AH23" s="16" t="s">
        <v>199</v>
      </c>
      <c r="AI23" s="403" t="s">
        <v>336</v>
      </c>
      <c r="AJ23" s="50" t="s">
        <v>28</v>
      </c>
      <c r="AN23" s="21"/>
      <c r="AO23" s="22">
        <f t="shared" si="0"/>
        <v>18</v>
      </c>
      <c r="AP23" s="80"/>
      <c r="AQ23" s="22">
        <f t="shared" si="1"/>
        <v>0</v>
      </c>
      <c r="AR23" s="22">
        <f t="shared" si="2"/>
        <v>0</v>
      </c>
      <c r="AS23" s="22">
        <f t="shared" si="3"/>
        <v>0</v>
      </c>
      <c r="AT23" s="91">
        <f t="shared" si="4"/>
        <v>2</v>
      </c>
      <c r="AU23" s="102">
        <f t="shared" si="5"/>
        <v>0</v>
      </c>
      <c r="AV23" s="103">
        <f t="shared" si="6"/>
        <v>2</v>
      </c>
      <c r="AW23" s="99">
        <f>PRODUCT(AO23*8)+8*(AU23+AV23)+8*(AT23)</f>
        <v>176</v>
      </c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</row>
    <row r="24" spans="1:68" ht="17.100000000000001" customHeight="1" thickBot="1">
      <c r="A24" s="502" t="s">
        <v>78</v>
      </c>
      <c r="B24" s="503"/>
      <c r="C24" s="504"/>
      <c r="D24" s="123" t="s">
        <v>71</v>
      </c>
      <c r="E24" s="219" t="s">
        <v>199</v>
      </c>
      <c r="F24" s="110" t="s">
        <v>272</v>
      </c>
      <c r="G24" s="110" t="s">
        <v>199</v>
      </c>
      <c r="H24" s="110" t="s">
        <v>199</v>
      </c>
      <c r="I24" s="110" t="s">
        <v>199</v>
      </c>
      <c r="J24" s="110" t="s">
        <v>199</v>
      </c>
      <c r="K24" s="110" t="s">
        <v>272</v>
      </c>
      <c r="L24" s="406" t="s">
        <v>338</v>
      </c>
      <c r="M24" s="110" t="s">
        <v>272</v>
      </c>
      <c r="N24" s="110" t="s">
        <v>199</v>
      </c>
      <c r="O24" s="110" t="s">
        <v>199</v>
      </c>
      <c r="P24" s="110" t="s">
        <v>199</v>
      </c>
      <c r="Q24" s="110" t="s">
        <v>199</v>
      </c>
      <c r="R24" s="110" t="s">
        <v>272</v>
      </c>
      <c r="S24" s="110" t="s">
        <v>199</v>
      </c>
      <c r="T24" s="110" t="s">
        <v>272</v>
      </c>
      <c r="U24" s="110" t="s">
        <v>199</v>
      </c>
      <c r="V24" s="110" t="s">
        <v>199</v>
      </c>
      <c r="W24" s="110" t="s">
        <v>199</v>
      </c>
      <c r="X24" s="110" t="s">
        <v>199</v>
      </c>
      <c r="Y24" s="110" t="s">
        <v>272</v>
      </c>
      <c r="Z24" s="110" t="s">
        <v>199</v>
      </c>
      <c r="AA24" s="110" t="s">
        <v>272</v>
      </c>
      <c r="AB24" s="110" t="s">
        <v>199</v>
      </c>
      <c r="AC24" s="110" t="s">
        <v>199</v>
      </c>
      <c r="AD24" s="110" t="s">
        <v>199</v>
      </c>
      <c r="AE24" s="110" t="s">
        <v>199</v>
      </c>
      <c r="AF24" s="110" t="s">
        <v>272</v>
      </c>
      <c r="AG24" s="110" t="s">
        <v>199</v>
      </c>
      <c r="AH24" s="110" t="s">
        <v>272</v>
      </c>
      <c r="AI24" s="244" t="s">
        <v>199</v>
      </c>
      <c r="AJ24" s="50" t="s">
        <v>25</v>
      </c>
      <c r="AK24" s="124" t="s">
        <v>106</v>
      </c>
      <c r="AL24" s="124"/>
      <c r="AN24" s="29"/>
      <c r="AO24" s="30">
        <f t="shared" si="0"/>
        <v>21</v>
      </c>
      <c r="AP24" s="81"/>
      <c r="AQ24" s="30">
        <f t="shared" si="1"/>
        <v>0</v>
      </c>
      <c r="AR24" s="30">
        <f t="shared" si="2"/>
        <v>0</v>
      </c>
      <c r="AS24" s="30">
        <f t="shared" si="3"/>
        <v>0</v>
      </c>
      <c r="AT24" s="92">
        <f t="shared" si="4"/>
        <v>0</v>
      </c>
      <c r="AU24" s="133">
        <f t="shared" si="5"/>
        <v>0</v>
      </c>
      <c r="AV24" s="134">
        <f t="shared" si="6"/>
        <v>1</v>
      </c>
      <c r="AW24" s="99">
        <f>PRODUCT(AO24*8)+8*(AU24+AV24)+8*(AT24)</f>
        <v>176</v>
      </c>
    </row>
    <row r="25" spans="1:68" s="37" customFormat="1" ht="17.100000000000001" customHeight="1">
      <c r="A25" s="505" t="s">
        <v>79</v>
      </c>
      <c r="B25" s="506"/>
      <c r="C25" s="507"/>
      <c r="D25" s="235" t="s">
        <v>187</v>
      </c>
      <c r="E25" s="265" t="s">
        <v>260</v>
      </c>
      <c r="F25" s="266" t="s">
        <v>284</v>
      </c>
      <c r="G25" s="266" t="s">
        <v>284</v>
      </c>
      <c r="H25" s="232" t="s">
        <v>285</v>
      </c>
      <c r="I25" s="266" t="s">
        <v>284</v>
      </c>
      <c r="J25" s="266" t="s">
        <v>284</v>
      </c>
      <c r="K25" s="266" t="s">
        <v>260</v>
      </c>
      <c r="L25" s="266" t="s">
        <v>284</v>
      </c>
      <c r="M25" s="266" t="s">
        <v>260</v>
      </c>
      <c r="N25" s="266" t="s">
        <v>284</v>
      </c>
      <c r="O25" s="266" t="s">
        <v>284</v>
      </c>
      <c r="P25" s="232" t="s">
        <v>285</v>
      </c>
      <c r="Q25" s="232" t="s">
        <v>330</v>
      </c>
      <c r="R25" s="266" t="s">
        <v>284</v>
      </c>
      <c r="S25" s="266" t="s">
        <v>260</v>
      </c>
      <c r="T25" s="266" t="s">
        <v>260</v>
      </c>
      <c r="U25" s="232" t="s">
        <v>285</v>
      </c>
      <c r="V25" s="232" t="s">
        <v>285</v>
      </c>
      <c r="W25" s="266" t="s">
        <v>284</v>
      </c>
      <c r="X25" s="266" t="s">
        <v>284</v>
      </c>
      <c r="Y25" s="266" t="s">
        <v>260</v>
      </c>
      <c r="Z25" s="266" t="s">
        <v>260</v>
      </c>
      <c r="AA25" s="266" t="s">
        <v>284</v>
      </c>
      <c r="AB25" s="266" t="s">
        <v>284</v>
      </c>
      <c r="AC25" s="266" t="s">
        <v>260</v>
      </c>
      <c r="AD25" s="266" t="s">
        <v>284</v>
      </c>
      <c r="AE25" s="232" t="s">
        <v>285</v>
      </c>
      <c r="AF25" s="266" t="s">
        <v>260</v>
      </c>
      <c r="AG25" s="266" t="s">
        <v>284</v>
      </c>
      <c r="AH25" s="266" t="s">
        <v>260</v>
      </c>
      <c r="AI25" s="267" t="s">
        <v>285</v>
      </c>
      <c r="AJ25" s="50"/>
      <c r="AN25" s="31"/>
      <c r="AO25" s="32">
        <f t="shared" si="0"/>
        <v>14</v>
      </c>
      <c r="AP25" s="82"/>
      <c r="AQ25" s="32">
        <f t="shared" si="1"/>
        <v>0</v>
      </c>
      <c r="AR25" s="32">
        <f t="shared" si="2"/>
        <v>0</v>
      </c>
      <c r="AS25" s="32">
        <f t="shared" si="3"/>
        <v>0</v>
      </c>
      <c r="AT25" s="93">
        <f t="shared" si="4"/>
        <v>7</v>
      </c>
      <c r="AU25" s="131">
        <f t="shared" si="5"/>
        <v>0</v>
      </c>
      <c r="AV25" s="132">
        <f t="shared" si="6"/>
        <v>0</v>
      </c>
      <c r="AW25" s="99">
        <f t="shared" ref="AW25:AW31" si="9">PRODUCT(AO25*8)+8*(AU25+AV25)+8*(AT25)</f>
        <v>168</v>
      </c>
    </row>
    <row r="26" spans="1:68" s="37" customFormat="1" ht="17.100000000000001" customHeight="1">
      <c r="A26" s="493" t="s">
        <v>80</v>
      </c>
      <c r="B26" s="494"/>
      <c r="C26" s="495"/>
      <c r="D26" s="115" t="s">
        <v>321</v>
      </c>
      <c r="E26" s="268" t="s">
        <v>286</v>
      </c>
      <c r="F26" s="269" t="s">
        <v>260</v>
      </c>
      <c r="G26" s="269" t="s">
        <v>284</v>
      </c>
      <c r="H26" s="269" t="s">
        <v>284</v>
      </c>
      <c r="I26" s="269" t="s">
        <v>284</v>
      </c>
      <c r="J26" s="271" t="s">
        <v>11</v>
      </c>
      <c r="K26" s="269" t="s">
        <v>284</v>
      </c>
      <c r="L26" s="269" t="s">
        <v>260</v>
      </c>
      <c r="M26" s="269" t="s">
        <v>260</v>
      </c>
      <c r="N26" s="233" t="s">
        <v>285</v>
      </c>
      <c r="O26" s="269" t="s">
        <v>284</v>
      </c>
      <c r="P26" s="271" t="s">
        <v>348</v>
      </c>
      <c r="Q26" s="233" t="s">
        <v>285</v>
      </c>
      <c r="R26" s="269" t="s">
        <v>260</v>
      </c>
      <c r="S26" s="269" t="s">
        <v>260</v>
      </c>
      <c r="T26" s="269" t="s">
        <v>286</v>
      </c>
      <c r="U26" s="269" t="s">
        <v>284</v>
      </c>
      <c r="V26" s="269" t="s">
        <v>284</v>
      </c>
      <c r="W26" s="233" t="s">
        <v>285</v>
      </c>
      <c r="X26" s="269" t="s">
        <v>287</v>
      </c>
      <c r="Y26" s="269" t="s">
        <v>260</v>
      </c>
      <c r="Z26" s="269" t="s">
        <v>284</v>
      </c>
      <c r="AA26" s="269" t="s">
        <v>260</v>
      </c>
      <c r="AB26" s="233" t="s">
        <v>285</v>
      </c>
      <c r="AC26" s="269" t="s">
        <v>260</v>
      </c>
      <c r="AD26" s="233" t="s">
        <v>288</v>
      </c>
      <c r="AE26" s="269" t="s">
        <v>284</v>
      </c>
      <c r="AF26" s="269" t="s">
        <v>286</v>
      </c>
      <c r="AG26" s="269" t="s">
        <v>260</v>
      </c>
      <c r="AH26" s="269" t="s">
        <v>260</v>
      </c>
      <c r="AI26" s="270" t="s">
        <v>284</v>
      </c>
      <c r="AJ26" s="50"/>
      <c r="AL26" s="251" t="s">
        <v>275</v>
      </c>
      <c r="AN26" s="21"/>
      <c r="AO26" s="22">
        <f t="shared" si="0"/>
        <v>11</v>
      </c>
      <c r="AP26" s="80"/>
      <c r="AQ26" s="22">
        <f t="shared" si="1"/>
        <v>0</v>
      </c>
      <c r="AR26" s="22">
        <f t="shared" si="2"/>
        <v>0</v>
      </c>
      <c r="AS26" s="22">
        <f t="shared" si="3"/>
        <v>0</v>
      </c>
      <c r="AT26" s="91">
        <f t="shared" si="4"/>
        <v>4</v>
      </c>
      <c r="AU26" s="102">
        <f t="shared" si="5"/>
        <v>0</v>
      </c>
      <c r="AV26" s="103">
        <f t="shared" si="6"/>
        <v>1</v>
      </c>
      <c r="AW26" s="99">
        <f t="shared" si="9"/>
        <v>128</v>
      </c>
    </row>
    <row r="27" spans="1:68" s="37" customFormat="1" ht="17.100000000000001" customHeight="1">
      <c r="A27" s="493" t="s">
        <v>100</v>
      </c>
      <c r="B27" s="494"/>
      <c r="C27" s="495"/>
      <c r="D27" s="120" t="s">
        <v>71</v>
      </c>
      <c r="E27" s="268" t="s">
        <v>260</v>
      </c>
      <c r="F27" s="269" t="s">
        <v>260</v>
      </c>
      <c r="G27" s="269" t="s">
        <v>284</v>
      </c>
      <c r="H27" s="271" t="s">
        <v>11</v>
      </c>
      <c r="I27" s="271" t="s">
        <v>322</v>
      </c>
      <c r="J27" s="269" t="s">
        <v>284</v>
      </c>
      <c r="K27" s="269" t="s">
        <v>260</v>
      </c>
      <c r="L27" s="269" t="s">
        <v>260</v>
      </c>
      <c r="M27" s="269" t="s">
        <v>286</v>
      </c>
      <c r="N27" s="233" t="s">
        <v>288</v>
      </c>
      <c r="O27" s="269" t="s">
        <v>284</v>
      </c>
      <c r="P27" s="269" t="s">
        <v>284</v>
      </c>
      <c r="Q27" s="269" t="s">
        <v>287</v>
      </c>
      <c r="R27" s="271" t="s">
        <v>284</v>
      </c>
      <c r="S27" s="271" t="s">
        <v>260</v>
      </c>
      <c r="T27" s="269" t="s">
        <v>260</v>
      </c>
      <c r="U27" s="269" t="s">
        <v>284</v>
      </c>
      <c r="V27" s="269" t="s">
        <v>284</v>
      </c>
      <c r="W27" s="269" t="s">
        <v>287</v>
      </c>
      <c r="X27" s="269" t="s">
        <v>284</v>
      </c>
      <c r="Y27" s="269" t="s">
        <v>286</v>
      </c>
      <c r="Z27" s="269" t="s">
        <v>260</v>
      </c>
      <c r="AA27" s="269" t="s">
        <v>260</v>
      </c>
      <c r="AB27" s="233" t="s">
        <v>288</v>
      </c>
      <c r="AC27" s="269" t="s">
        <v>284</v>
      </c>
      <c r="AD27" s="233" t="s">
        <v>285</v>
      </c>
      <c r="AE27" s="233" t="s">
        <v>285</v>
      </c>
      <c r="AF27" s="269" t="s">
        <v>260</v>
      </c>
      <c r="AG27" s="269" t="s">
        <v>260</v>
      </c>
      <c r="AH27" s="269" t="s">
        <v>284</v>
      </c>
      <c r="AI27" s="270" t="s">
        <v>284</v>
      </c>
      <c r="AJ27" s="50" t="s">
        <v>264</v>
      </c>
      <c r="AK27" s="124" t="s">
        <v>265</v>
      </c>
      <c r="AL27" s="252">
        <v>26</v>
      </c>
      <c r="AN27" s="21"/>
      <c r="AO27" s="22">
        <f t="shared" si="0"/>
        <v>12</v>
      </c>
      <c r="AP27" s="80"/>
      <c r="AQ27" s="22">
        <f t="shared" si="1"/>
        <v>0</v>
      </c>
      <c r="AR27" s="22">
        <f t="shared" si="2"/>
        <v>0</v>
      </c>
      <c r="AS27" s="22">
        <f t="shared" si="3"/>
        <v>0</v>
      </c>
      <c r="AT27" s="91">
        <f t="shared" si="4"/>
        <v>2</v>
      </c>
      <c r="AU27" s="102">
        <f t="shared" si="5"/>
        <v>0</v>
      </c>
      <c r="AV27" s="103">
        <f t="shared" si="6"/>
        <v>2</v>
      </c>
      <c r="AW27" s="99">
        <f t="shared" si="9"/>
        <v>128</v>
      </c>
    </row>
    <row r="28" spans="1:68" s="37" customFormat="1" ht="17.100000000000001" customHeight="1">
      <c r="A28" s="493" t="s">
        <v>101</v>
      </c>
      <c r="B28" s="494"/>
      <c r="C28" s="495"/>
      <c r="D28" s="115" t="s">
        <v>81</v>
      </c>
      <c r="E28" s="268" t="s">
        <v>260</v>
      </c>
      <c r="F28" s="269" t="s">
        <v>286</v>
      </c>
      <c r="G28" s="269" t="s">
        <v>284</v>
      </c>
      <c r="H28" s="269" t="s">
        <v>284</v>
      </c>
      <c r="I28" s="269" t="s">
        <v>284</v>
      </c>
      <c r="J28" s="271" t="s">
        <v>348</v>
      </c>
      <c r="K28" s="269" t="s">
        <v>260</v>
      </c>
      <c r="L28" s="269" t="s">
        <v>286</v>
      </c>
      <c r="M28" s="269" t="s">
        <v>260</v>
      </c>
      <c r="N28" s="269" t="s">
        <v>284</v>
      </c>
      <c r="O28" s="269" t="s">
        <v>284</v>
      </c>
      <c r="P28" s="271" t="s">
        <v>11</v>
      </c>
      <c r="Q28" s="269" t="s">
        <v>284</v>
      </c>
      <c r="R28" s="271" t="s">
        <v>260</v>
      </c>
      <c r="S28" s="271" t="s">
        <v>284</v>
      </c>
      <c r="T28" s="269" t="s">
        <v>260</v>
      </c>
      <c r="U28" s="269" t="s">
        <v>284</v>
      </c>
      <c r="V28" s="269" t="s">
        <v>287</v>
      </c>
      <c r="W28" s="269" t="s">
        <v>284</v>
      </c>
      <c r="X28" s="233" t="s">
        <v>285</v>
      </c>
      <c r="Y28" s="269" t="s">
        <v>260</v>
      </c>
      <c r="Z28" s="269" t="s">
        <v>260</v>
      </c>
      <c r="AA28" s="269" t="s">
        <v>284</v>
      </c>
      <c r="AB28" s="269" t="s">
        <v>284</v>
      </c>
      <c r="AC28" s="269" t="s">
        <v>260</v>
      </c>
      <c r="AD28" s="269" t="s">
        <v>287</v>
      </c>
      <c r="AE28" s="269" t="s">
        <v>284</v>
      </c>
      <c r="AF28" s="269" t="s">
        <v>260</v>
      </c>
      <c r="AG28" s="269" t="s">
        <v>286</v>
      </c>
      <c r="AH28" s="269" t="s">
        <v>260</v>
      </c>
      <c r="AI28" s="272" t="s">
        <v>285</v>
      </c>
      <c r="AJ28" s="50" t="s">
        <v>262</v>
      </c>
      <c r="AK28" s="124" t="s">
        <v>263</v>
      </c>
      <c r="AL28" s="252">
        <v>27</v>
      </c>
      <c r="AN28" s="21"/>
      <c r="AO28" s="22">
        <f t="shared" si="0"/>
        <v>13</v>
      </c>
      <c r="AP28" s="80"/>
      <c r="AQ28" s="22">
        <f t="shared" si="1"/>
        <v>0</v>
      </c>
      <c r="AR28" s="22">
        <f t="shared" si="2"/>
        <v>0</v>
      </c>
      <c r="AS28" s="22">
        <f t="shared" si="3"/>
        <v>0</v>
      </c>
      <c r="AT28" s="91">
        <f t="shared" si="4"/>
        <v>2</v>
      </c>
      <c r="AU28" s="102">
        <f t="shared" si="5"/>
        <v>0</v>
      </c>
      <c r="AV28" s="103">
        <f t="shared" si="6"/>
        <v>0</v>
      </c>
      <c r="AW28" s="99">
        <f t="shared" si="9"/>
        <v>120</v>
      </c>
    </row>
    <row r="29" spans="1:68" s="37" customFormat="1" ht="17.100000000000001" customHeight="1">
      <c r="A29" s="493" t="s">
        <v>82</v>
      </c>
      <c r="B29" s="494"/>
      <c r="C29" s="495"/>
      <c r="D29" s="121" t="s">
        <v>83</v>
      </c>
      <c r="E29" s="268" t="s">
        <v>260</v>
      </c>
      <c r="F29" s="269" t="s">
        <v>260</v>
      </c>
      <c r="G29" s="269" t="s">
        <v>284</v>
      </c>
      <c r="H29" s="271" t="s">
        <v>287</v>
      </c>
      <c r="I29" s="233" t="s">
        <v>327</v>
      </c>
      <c r="J29" s="233" t="s">
        <v>327</v>
      </c>
      <c r="K29" s="269" t="s">
        <v>260</v>
      </c>
      <c r="L29" s="269" t="s">
        <v>260</v>
      </c>
      <c r="M29" s="269" t="s">
        <v>284</v>
      </c>
      <c r="N29" s="269" t="s">
        <v>284</v>
      </c>
      <c r="O29" s="269" t="s">
        <v>284</v>
      </c>
      <c r="P29" s="269" t="s">
        <v>284</v>
      </c>
      <c r="Q29" s="269" t="s">
        <v>284</v>
      </c>
      <c r="R29" s="269" t="s">
        <v>260</v>
      </c>
      <c r="S29" s="269" t="s">
        <v>286</v>
      </c>
      <c r="T29" s="269" t="s">
        <v>260</v>
      </c>
      <c r="U29" s="269" t="s">
        <v>284</v>
      </c>
      <c r="V29" s="269" t="s">
        <v>284</v>
      </c>
      <c r="W29" s="269" t="s">
        <v>284</v>
      </c>
      <c r="X29" s="269" t="s">
        <v>284</v>
      </c>
      <c r="Y29" s="271" t="s">
        <v>260</v>
      </c>
      <c r="Z29" s="269" t="s">
        <v>260</v>
      </c>
      <c r="AA29" s="271" t="s">
        <v>286</v>
      </c>
      <c r="AB29" s="269" t="s">
        <v>284</v>
      </c>
      <c r="AC29" s="269" t="s">
        <v>286</v>
      </c>
      <c r="AD29" s="269" t="s">
        <v>284</v>
      </c>
      <c r="AE29" s="269" t="s">
        <v>284</v>
      </c>
      <c r="AF29" s="269" t="s">
        <v>260</v>
      </c>
      <c r="AG29" s="269" t="s">
        <v>260</v>
      </c>
      <c r="AH29" s="269" t="s">
        <v>286</v>
      </c>
      <c r="AI29" s="272" t="s">
        <v>285</v>
      </c>
      <c r="AJ29" s="50"/>
      <c r="AN29" s="21"/>
      <c r="AO29" s="22">
        <f t="shared" si="0"/>
        <v>13</v>
      </c>
      <c r="AP29" s="80"/>
      <c r="AQ29" s="22">
        <f t="shared" si="1"/>
        <v>0</v>
      </c>
      <c r="AR29" s="22">
        <f t="shared" si="2"/>
        <v>0</v>
      </c>
      <c r="AS29" s="22">
        <f t="shared" si="3"/>
        <v>0</v>
      </c>
      <c r="AT29" s="91">
        <f t="shared" si="4"/>
        <v>3</v>
      </c>
      <c r="AU29" s="102">
        <f t="shared" si="5"/>
        <v>0</v>
      </c>
      <c r="AV29" s="103">
        <f t="shared" si="6"/>
        <v>0</v>
      </c>
      <c r="AW29" s="99">
        <f t="shared" si="9"/>
        <v>128</v>
      </c>
    </row>
    <row r="30" spans="1:68" s="37" customFormat="1" ht="17.100000000000001" customHeight="1">
      <c r="A30" s="493" t="s">
        <v>102</v>
      </c>
      <c r="B30" s="494"/>
      <c r="C30" s="495"/>
      <c r="D30" s="121" t="s">
        <v>83</v>
      </c>
      <c r="E30" s="268" t="s">
        <v>284</v>
      </c>
      <c r="F30" s="269" t="s">
        <v>260</v>
      </c>
      <c r="G30" s="269" t="s">
        <v>287</v>
      </c>
      <c r="H30" s="233" t="s">
        <v>288</v>
      </c>
      <c r="I30" s="269" t="s">
        <v>284</v>
      </c>
      <c r="J30" s="269" t="s">
        <v>284</v>
      </c>
      <c r="K30" s="269" t="s">
        <v>286</v>
      </c>
      <c r="L30" s="269" t="s">
        <v>260</v>
      </c>
      <c r="M30" s="269" t="s">
        <v>260</v>
      </c>
      <c r="N30" s="269" t="s">
        <v>284</v>
      </c>
      <c r="O30" s="269" t="s">
        <v>287</v>
      </c>
      <c r="P30" s="269" t="s">
        <v>284</v>
      </c>
      <c r="Q30" s="269" t="s">
        <v>284</v>
      </c>
      <c r="R30" s="269" t="s">
        <v>260</v>
      </c>
      <c r="S30" s="269" t="s">
        <v>260</v>
      </c>
      <c r="T30" s="269" t="s">
        <v>284</v>
      </c>
      <c r="U30" s="269" t="s">
        <v>284</v>
      </c>
      <c r="V30" s="269" t="s">
        <v>284</v>
      </c>
      <c r="W30" s="269" t="s">
        <v>284</v>
      </c>
      <c r="X30" s="269" t="s">
        <v>284</v>
      </c>
      <c r="Y30" s="269" t="s">
        <v>260</v>
      </c>
      <c r="Z30" s="269" t="s">
        <v>286</v>
      </c>
      <c r="AA30" s="269" t="s">
        <v>260</v>
      </c>
      <c r="AB30" s="269" t="s">
        <v>284</v>
      </c>
      <c r="AC30" s="269" t="s">
        <v>260</v>
      </c>
      <c r="AD30" s="269" t="s">
        <v>284</v>
      </c>
      <c r="AE30" s="269" t="s">
        <v>284</v>
      </c>
      <c r="AF30" s="269" t="s">
        <v>284</v>
      </c>
      <c r="AG30" s="269" t="s">
        <v>260</v>
      </c>
      <c r="AH30" s="269" t="s">
        <v>260</v>
      </c>
      <c r="AI30" s="270" t="s">
        <v>287</v>
      </c>
      <c r="AJ30" s="50"/>
      <c r="AN30" s="21"/>
      <c r="AO30" s="22">
        <f t="shared" si="0"/>
        <v>15</v>
      </c>
      <c r="AP30" s="80"/>
      <c r="AQ30" s="22">
        <f t="shared" si="1"/>
        <v>0</v>
      </c>
      <c r="AR30" s="22">
        <f t="shared" si="2"/>
        <v>0</v>
      </c>
      <c r="AS30" s="22">
        <f t="shared" si="3"/>
        <v>0</v>
      </c>
      <c r="AT30" s="91">
        <f t="shared" si="4"/>
        <v>0</v>
      </c>
      <c r="AU30" s="102">
        <f t="shared" si="5"/>
        <v>0</v>
      </c>
      <c r="AV30" s="103">
        <f t="shared" si="6"/>
        <v>1</v>
      </c>
      <c r="AW30" s="99">
        <f t="shared" si="9"/>
        <v>128</v>
      </c>
    </row>
    <row r="31" spans="1:68" s="37" customFormat="1" ht="17.100000000000001" customHeight="1">
      <c r="A31" s="493" t="s">
        <v>215</v>
      </c>
      <c r="B31" s="494"/>
      <c r="C31" s="495"/>
      <c r="D31" s="121" t="s">
        <v>83</v>
      </c>
      <c r="E31" s="268" t="s">
        <v>260</v>
      </c>
      <c r="F31" s="269" t="s">
        <v>284</v>
      </c>
      <c r="G31" s="269" t="s">
        <v>284</v>
      </c>
      <c r="H31" s="269" t="s">
        <v>284</v>
      </c>
      <c r="I31" s="269" t="s">
        <v>284</v>
      </c>
      <c r="J31" s="269" t="s">
        <v>284</v>
      </c>
      <c r="K31" s="269" t="s">
        <v>260</v>
      </c>
      <c r="L31" s="269" t="s">
        <v>284</v>
      </c>
      <c r="M31" s="269" t="s">
        <v>260</v>
      </c>
      <c r="N31" s="269" t="s">
        <v>287</v>
      </c>
      <c r="O31" s="269" t="s">
        <v>284</v>
      </c>
      <c r="P31" s="233" t="s">
        <v>343</v>
      </c>
      <c r="Q31" s="269" t="s">
        <v>284</v>
      </c>
      <c r="R31" s="269" t="s">
        <v>286</v>
      </c>
      <c r="S31" s="269" t="s">
        <v>260</v>
      </c>
      <c r="T31" s="269" t="s">
        <v>260</v>
      </c>
      <c r="U31" s="269" t="s">
        <v>287</v>
      </c>
      <c r="V31" s="269" t="s">
        <v>284</v>
      </c>
      <c r="W31" s="269" t="s">
        <v>284</v>
      </c>
      <c r="X31" s="269" t="s">
        <v>284</v>
      </c>
      <c r="Y31" s="271" t="s">
        <v>284</v>
      </c>
      <c r="Z31" s="269" t="s">
        <v>260</v>
      </c>
      <c r="AA31" s="271" t="s">
        <v>260</v>
      </c>
      <c r="AB31" s="269" t="s">
        <v>287</v>
      </c>
      <c r="AC31" s="269" t="s">
        <v>260</v>
      </c>
      <c r="AD31" s="269" t="s">
        <v>284</v>
      </c>
      <c r="AE31" s="269" t="s">
        <v>287</v>
      </c>
      <c r="AF31" s="269" t="s">
        <v>260</v>
      </c>
      <c r="AG31" s="269" t="s">
        <v>284</v>
      </c>
      <c r="AH31" s="269" t="s">
        <v>260</v>
      </c>
      <c r="AI31" s="270" t="s">
        <v>284</v>
      </c>
      <c r="AJ31" s="50"/>
      <c r="AN31" s="21"/>
      <c r="AO31" s="22">
        <f t="shared" si="0"/>
        <v>15</v>
      </c>
      <c r="AP31" s="80"/>
      <c r="AQ31" s="22">
        <f t="shared" si="1"/>
        <v>0</v>
      </c>
      <c r="AR31" s="22">
        <f t="shared" si="2"/>
        <v>0</v>
      </c>
      <c r="AS31" s="22">
        <f t="shared" si="3"/>
        <v>0</v>
      </c>
      <c r="AT31" s="91">
        <f t="shared" si="4"/>
        <v>1</v>
      </c>
      <c r="AU31" s="102">
        <f t="shared" si="5"/>
        <v>0</v>
      </c>
      <c r="AV31" s="103">
        <f t="shared" si="6"/>
        <v>0</v>
      </c>
      <c r="AW31" s="99">
        <f t="shared" si="9"/>
        <v>128</v>
      </c>
    </row>
    <row r="32" spans="1:68" s="37" customFormat="1" ht="17.100000000000001" customHeight="1">
      <c r="A32" s="493" t="s">
        <v>84</v>
      </c>
      <c r="B32" s="494"/>
      <c r="C32" s="495"/>
      <c r="D32" s="115" t="s">
        <v>81</v>
      </c>
      <c r="E32" s="268" t="s">
        <v>289</v>
      </c>
      <c r="F32" s="269" t="s">
        <v>289</v>
      </c>
      <c r="G32" s="269" t="s">
        <v>260</v>
      </c>
      <c r="H32" s="269" t="s">
        <v>260</v>
      </c>
      <c r="I32" s="269" t="s">
        <v>289</v>
      </c>
      <c r="J32" s="269" t="s">
        <v>289</v>
      </c>
      <c r="K32" s="269" t="s">
        <v>289</v>
      </c>
      <c r="L32" s="269" t="s">
        <v>289</v>
      </c>
      <c r="M32" s="269" t="s">
        <v>289</v>
      </c>
      <c r="N32" s="269" t="s">
        <v>260</v>
      </c>
      <c r="O32" s="269" t="s">
        <v>260</v>
      </c>
      <c r="P32" s="269" t="s">
        <v>289</v>
      </c>
      <c r="Q32" s="269" t="s">
        <v>289</v>
      </c>
      <c r="R32" s="269" t="s">
        <v>289</v>
      </c>
      <c r="S32" s="269" t="s">
        <v>289</v>
      </c>
      <c r="T32" s="269" t="s">
        <v>289</v>
      </c>
      <c r="U32" s="269" t="s">
        <v>260</v>
      </c>
      <c r="V32" s="269" t="s">
        <v>260</v>
      </c>
      <c r="W32" s="269" t="s">
        <v>289</v>
      </c>
      <c r="X32" s="269" t="s">
        <v>289</v>
      </c>
      <c r="Y32" s="269" t="s">
        <v>289</v>
      </c>
      <c r="Z32" s="269" t="s">
        <v>289</v>
      </c>
      <c r="AA32" s="269" t="s">
        <v>289</v>
      </c>
      <c r="AB32" s="269" t="s">
        <v>260</v>
      </c>
      <c r="AC32" s="269" t="s">
        <v>260</v>
      </c>
      <c r="AD32" s="269" t="s">
        <v>289</v>
      </c>
      <c r="AE32" s="269" t="s">
        <v>289</v>
      </c>
      <c r="AF32" s="233" t="s">
        <v>285</v>
      </c>
      <c r="AG32" s="269" t="s">
        <v>289</v>
      </c>
      <c r="AH32" s="269" t="s">
        <v>289</v>
      </c>
      <c r="AI32" s="270" t="s">
        <v>260</v>
      </c>
      <c r="AJ32" s="50" t="s">
        <v>30</v>
      </c>
      <c r="AK32" s="124" t="s">
        <v>98</v>
      </c>
      <c r="AL32" s="124"/>
      <c r="AN32" s="21">
        <f t="shared" ref="AN32:AN47" si="10">COUNTIF($C32:$AJ32,"N")</f>
        <v>0</v>
      </c>
      <c r="AO32" s="22"/>
      <c r="AP32" s="80"/>
      <c r="AQ32" s="22">
        <f t="shared" si="1"/>
        <v>0</v>
      </c>
      <c r="AR32" s="22">
        <f t="shared" si="2"/>
        <v>0</v>
      </c>
      <c r="AS32" s="22">
        <f t="shared" si="3"/>
        <v>0</v>
      </c>
      <c r="AT32" s="91">
        <f t="shared" si="4"/>
        <v>1</v>
      </c>
      <c r="AU32" s="102"/>
      <c r="AV32" s="103"/>
      <c r="AW32" s="98">
        <f>PRODUCT(AN32 * 9.5)+9.5*(AT32)</f>
        <v>9.5</v>
      </c>
    </row>
    <row r="33" spans="1:68" s="37" customFormat="1" ht="17.100000000000001" customHeight="1">
      <c r="A33" s="493" t="s">
        <v>319</v>
      </c>
      <c r="B33" s="494"/>
      <c r="C33" s="495"/>
      <c r="D33" s="120" t="s">
        <v>71</v>
      </c>
      <c r="E33" s="268" t="s">
        <v>260</v>
      </c>
      <c r="F33" s="269" t="s">
        <v>260</v>
      </c>
      <c r="G33" s="269" t="s">
        <v>289</v>
      </c>
      <c r="H33" s="269" t="s">
        <v>289</v>
      </c>
      <c r="I33" s="271" t="s">
        <v>260</v>
      </c>
      <c r="J33" s="233" t="s">
        <v>311</v>
      </c>
      <c r="K33" s="269" t="s">
        <v>290</v>
      </c>
      <c r="L33" s="271" t="s">
        <v>290</v>
      </c>
      <c r="M33" s="269" t="s">
        <v>260</v>
      </c>
      <c r="N33" s="233" t="s">
        <v>311</v>
      </c>
      <c r="O33" s="269" t="s">
        <v>289</v>
      </c>
      <c r="P33" s="269" t="s">
        <v>290</v>
      </c>
      <c r="Q33" s="269" t="s">
        <v>290</v>
      </c>
      <c r="R33" s="269" t="s">
        <v>290</v>
      </c>
      <c r="S33" s="269" t="s">
        <v>260</v>
      </c>
      <c r="T33" s="269" t="s">
        <v>260</v>
      </c>
      <c r="U33" s="269" t="s">
        <v>289</v>
      </c>
      <c r="V33" s="269" t="s">
        <v>289</v>
      </c>
      <c r="W33" s="269" t="s">
        <v>290</v>
      </c>
      <c r="X33" s="269" t="s">
        <v>290</v>
      </c>
      <c r="Y33" s="233" t="s">
        <v>285</v>
      </c>
      <c r="Z33" s="269" t="s">
        <v>260</v>
      </c>
      <c r="AA33" s="269" t="s">
        <v>260</v>
      </c>
      <c r="AB33" s="269" t="s">
        <v>289</v>
      </c>
      <c r="AC33" s="233" t="s">
        <v>311</v>
      </c>
      <c r="AD33" s="269" t="s">
        <v>290</v>
      </c>
      <c r="AE33" s="269" t="s">
        <v>290</v>
      </c>
      <c r="AF33" s="269" t="s">
        <v>289</v>
      </c>
      <c r="AG33" s="269" t="s">
        <v>260</v>
      </c>
      <c r="AH33" s="269" t="s">
        <v>260</v>
      </c>
      <c r="AI33" s="270" t="s">
        <v>289</v>
      </c>
      <c r="AJ33" s="50" t="s">
        <v>320</v>
      </c>
      <c r="AK33" s="106" t="s">
        <v>99</v>
      </c>
      <c r="AL33" s="250" t="s">
        <v>276</v>
      </c>
      <c r="AN33" s="21">
        <f t="shared" si="10"/>
        <v>0</v>
      </c>
      <c r="AO33" s="22"/>
      <c r="AP33" s="80"/>
      <c r="AQ33" s="22">
        <f t="shared" si="1"/>
        <v>0</v>
      </c>
      <c r="AR33" s="22">
        <f t="shared" si="2"/>
        <v>0</v>
      </c>
      <c r="AS33" s="22">
        <f t="shared" si="3"/>
        <v>0</v>
      </c>
      <c r="AT33" s="91">
        <f t="shared" si="4"/>
        <v>4</v>
      </c>
      <c r="AU33" s="102"/>
      <c r="AV33" s="103"/>
      <c r="AW33" s="98">
        <f>PRODUCT(AN33 * 9.5)+9.5*(AT33)</f>
        <v>38</v>
      </c>
      <c r="AX33" s="6"/>
      <c r="AY33" s="6"/>
    </row>
    <row r="34" spans="1:68" s="37" customFormat="1" ht="19.5" customHeight="1" thickBot="1">
      <c r="A34" s="502" t="s">
        <v>85</v>
      </c>
      <c r="B34" s="503"/>
      <c r="C34" s="504"/>
      <c r="D34" s="234" t="s">
        <v>71</v>
      </c>
      <c r="E34" s="397" t="s">
        <v>290</v>
      </c>
      <c r="F34" s="398" t="s">
        <v>290</v>
      </c>
      <c r="G34" s="398" t="s">
        <v>290</v>
      </c>
      <c r="H34" s="398" t="s">
        <v>290</v>
      </c>
      <c r="I34" s="399" t="s">
        <v>290</v>
      </c>
      <c r="J34" s="398" t="s">
        <v>260</v>
      </c>
      <c r="K34" s="400" t="s">
        <v>285</v>
      </c>
      <c r="L34" s="399" t="s">
        <v>260</v>
      </c>
      <c r="M34" s="398" t="s">
        <v>290</v>
      </c>
      <c r="N34" s="398" t="s">
        <v>290</v>
      </c>
      <c r="O34" s="398" t="s">
        <v>290</v>
      </c>
      <c r="P34" s="398" t="s">
        <v>260</v>
      </c>
      <c r="Q34" s="398" t="s">
        <v>260</v>
      </c>
      <c r="R34" s="400" t="s">
        <v>285</v>
      </c>
      <c r="S34" s="398" t="s">
        <v>290</v>
      </c>
      <c r="T34" s="398" t="s">
        <v>290</v>
      </c>
      <c r="U34" s="398" t="s">
        <v>290</v>
      </c>
      <c r="V34" s="398" t="s">
        <v>290</v>
      </c>
      <c r="W34" s="398" t="s">
        <v>260</v>
      </c>
      <c r="X34" s="398" t="s">
        <v>260</v>
      </c>
      <c r="Y34" s="398" t="s">
        <v>290</v>
      </c>
      <c r="Z34" s="398" t="s">
        <v>290</v>
      </c>
      <c r="AA34" s="398" t="s">
        <v>290</v>
      </c>
      <c r="AB34" s="398" t="s">
        <v>290</v>
      </c>
      <c r="AC34" s="398" t="s">
        <v>290</v>
      </c>
      <c r="AD34" s="398" t="s">
        <v>260</v>
      </c>
      <c r="AE34" s="398" t="s">
        <v>260</v>
      </c>
      <c r="AF34" s="398" t="s">
        <v>290</v>
      </c>
      <c r="AG34" s="398" t="s">
        <v>290</v>
      </c>
      <c r="AH34" s="398" t="s">
        <v>290</v>
      </c>
      <c r="AI34" s="401" t="s">
        <v>290</v>
      </c>
      <c r="AJ34" s="50" t="s">
        <v>223</v>
      </c>
      <c r="AK34" s="124" t="s">
        <v>97</v>
      </c>
      <c r="AL34" s="106"/>
      <c r="AM34" s="6"/>
      <c r="AN34" s="29">
        <f t="shared" si="10"/>
        <v>0</v>
      </c>
      <c r="AO34" s="30"/>
      <c r="AP34" s="136"/>
      <c r="AQ34" s="30">
        <f t="shared" si="1"/>
        <v>0</v>
      </c>
      <c r="AR34" s="30">
        <f t="shared" si="2"/>
        <v>0</v>
      </c>
      <c r="AS34" s="30">
        <f t="shared" si="3"/>
        <v>0</v>
      </c>
      <c r="AT34" s="92">
        <f t="shared" si="4"/>
        <v>2</v>
      </c>
      <c r="AU34" s="133"/>
      <c r="AV34" s="134"/>
      <c r="AW34" s="98">
        <f>PRODUCT(AN34 * 9.5)+9.5*(AT34)</f>
        <v>19</v>
      </c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</row>
    <row r="35" spans="1:68" ht="17.100000000000001" customHeight="1">
      <c r="A35" s="505" t="s">
        <v>86</v>
      </c>
      <c r="B35" s="506"/>
      <c r="C35" s="507"/>
      <c r="D35" s="115" t="s">
        <v>87</v>
      </c>
      <c r="E35" s="216" t="s">
        <v>272</v>
      </c>
      <c r="F35" s="109" t="s">
        <v>199</v>
      </c>
      <c r="G35" s="109" t="s">
        <v>199</v>
      </c>
      <c r="H35" s="109" t="s">
        <v>199</v>
      </c>
      <c r="I35" s="109" t="s">
        <v>199</v>
      </c>
      <c r="J35" s="109" t="s">
        <v>199</v>
      </c>
      <c r="K35" s="109" t="s">
        <v>272</v>
      </c>
      <c r="L35" s="109" t="s">
        <v>272</v>
      </c>
      <c r="M35" s="109" t="s">
        <v>199</v>
      </c>
      <c r="N35" s="109" t="s">
        <v>199</v>
      </c>
      <c r="O35" s="109" t="s">
        <v>199</v>
      </c>
      <c r="P35" s="109" t="s">
        <v>199</v>
      </c>
      <c r="Q35" s="109" t="s">
        <v>199</v>
      </c>
      <c r="R35" s="109" t="s">
        <v>272</v>
      </c>
      <c r="S35" s="109" t="s">
        <v>272</v>
      </c>
      <c r="T35" s="109" t="s">
        <v>199</v>
      </c>
      <c r="U35" s="109" t="s">
        <v>199</v>
      </c>
      <c r="V35" s="389" t="s">
        <v>39</v>
      </c>
      <c r="W35" s="109" t="s">
        <v>199</v>
      </c>
      <c r="X35" s="109" t="s">
        <v>199</v>
      </c>
      <c r="Y35" s="109" t="s">
        <v>272</v>
      </c>
      <c r="Z35" s="109" t="s">
        <v>272</v>
      </c>
      <c r="AA35" s="109" t="s">
        <v>199</v>
      </c>
      <c r="AB35" s="109" t="s">
        <v>199</v>
      </c>
      <c r="AC35" s="109" t="s">
        <v>272</v>
      </c>
      <c r="AD35" s="109" t="s">
        <v>199</v>
      </c>
      <c r="AE35" s="109" t="s">
        <v>199</v>
      </c>
      <c r="AF35" s="109" t="s">
        <v>272</v>
      </c>
      <c r="AG35" s="109" t="s">
        <v>272</v>
      </c>
      <c r="AH35" s="109" t="s">
        <v>199</v>
      </c>
      <c r="AI35" s="242" t="s">
        <v>199</v>
      </c>
      <c r="AJ35" s="50" t="s">
        <v>29</v>
      </c>
      <c r="AK35" s="6"/>
      <c r="AN35" s="31">
        <f t="shared" si="10"/>
        <v>0</v>
      </c>
      <c r="AO35" s="32">
        <f t="shared" ref="AO35:AO47" si="11">COUNTIF($C35:$AJ35,"D")</f>
        <v>20</v>
      </c>
      <c r="AP35" s="83"/>
      <c r="AQ35" s="32">
        <f t="shared" si="1"/>
        <v>0</v>
      </c>
      <c r="AR35" s="32">
        <f t="shared" si="2"/>
        <v>0</v>
      </c>
      <c r="AS35" s="32">
        <f t="shared" si="3"/>
        <v>0</v>
      </c>
      <c r="AT35" s="93">
        <f t="shared" si="4"/>
        <v>1</v>
      </c>
      <c r="AU35" s="131">
        <f t="shared" ref="AU35:AU47" si="12">COUNTIF($C35:$AJ35,"반전")</f>
        <v>0</v>
      </c>
      <c r="AV35" s="132">
        <f t="shared" ref="AV35:AV47" si="13">COUNTIF($C35:$AJ35,"반후")</f>
        <v>0</v>
      </c>
      <c r="AW35" s="99">
        <f>PRODUCT(AO35*8)+8*(AU35+AV35)+8*(AT35)</f>
        <v>168</v>
      </c>
    </row>
    <row r="36" spans="1:68" ht="17.100000000000001" customHeight="1" thickBot="1">
      <c r="A36" s="502" t="s">
        <v>88</v>
      </c>
      <c r="B36" s="503"/>
      <c r="C36" s="504"/>
      <c r="D36" s="239" t="s">
        <v>89</v>
      </c>
      <c r="E36" s="219" t="s">
        <v>272</v>
      </c>
      <c r="F36" s="110" t="s">
        <v>199</v>
      </c>
      <c r="G36" s="110" t="s">
        <v>199</v>
      </c>
      <c r="H36" s="110" t="s">
        <v>199</v>
      </c>
      <c r="I36" s="110" t="s">
        <v>199</v>
      </c>
      <c r="J36" s="110" t="s">
        <v>199</v>
      </c>
      <c r="K36" s="110" t="s">
        <v>272</v>
      </c>
      <c r="L36" s="110" t="s">
        <v>272</v>
      </c>
      <c r="M36" s="110" t="s">
        <v>199</v>
      </c>
      <c r="N36" s="110" t="s">
        <v>199</v>
      </c>
      <c r="O36" s="110" t="s">
        <v>199</v>
      </c>
      <c r="P36" s="110" t="s">
        <v>199</v>
      </c>
      <c r="Q36" s="110" t="s">
        <v>199</v>
      </c>
      <c r="R36" s="110" t="s">
        <v>272</v>
      </c>
      <c r="S36" s="110" t="s">
        <v>272</v>
      </c>
      <c r="T36" s="110" t="s">
        <v>199</v>
      </c>
      <c r="U36" s="110" t="s">
        <v>199</v>
      </c>
      <c r="V36" s="110" t="s">
        <v>199</v>
      </c>
      <c r="W36" s="406" t="s">
        <v>45</v>
      </c>
      <c r="X36" s="110" t="s">
        <v>199</v>
      </c>
      <c r="Y36" s="110" t="s">
        <v>272</v>
      </c>
      <c r="Z36" s="110" t="s">
        <v>272</v>
      </c>
      <c r="AA36" s="110" t="s">
        <v>199</v>
      </c>
      <c r="AB36" s="110" t="s">
        <v>199</v>
      </c>
      <c r="AC36" s="110" t="s">
        <v>272</v>
      </c>
      <c r="AD36" s="110" t="s">
        <v>199</v>
      </c>
      <c r="AE36" s="110" t="s">
        <v>199</v>
      </c>
      <c r="AF36" s="110" t="s">
        <v>272</v>
      </c>
      <c r="AG36" s="110" t="s">
        <v>272</v>
      </c>
      <c r="AH36" s="406" t="s">
        <v>39</v>
      </c>
      <c r="AI36" s="407" t="s">
        <v>39</v>
      </c>
      <c r="AJ36" s="50" t="s">
        <v>105</v>
      </c>
      <c r="AK36" s="6"/>
      <c r="AN36" s="29">
        <f t="shared" si="10"/>
        <v>0</v>
      </c>
      <c r="AO36" s="30">
        <f t="shared" si="11"/>
        <v>18</v>
      </c>
      <c r="AP36" s="135"/>
      <c r="AQ36" s="30">
        <f t="shared" si="1"/>
        <v>0</v>
      </c>
      <c r="AR36" s="30">
        <f t="shared" si="2"/>
        <v>0</v>
      </c>
      <c r="AS36" s="130">
        <f t="shared" si="3"/>
        <v>0</v>
      </c>
      <c r="AT36" s="92">
        <f t="shared" si="4"/>
        <v>2</v>
      </c>
      <c r="AU36" s="133">
        <f t="shared" si="12"/>
        <v>0</v>
      </c>
      <c r="AV36" s="134">
        <f t="shared" si="13"/>
        <v>1</v>
      </c>
      <c r="AW36" s="99">
        <f>PRODUCT(AO36*8)+8*(AU36+AV36)+8*(AT36)</f>
        <v>168</v>
      </c>
      <c r="AX36" s="37"/>
      <c r="AY36" s="37"/>
    </row>
    <row r="37" spans="1:68" s="37" customFormat="1" ht="17.100000000000001" customHeight="1">
      <c r="A37" s="505" t="s">
        <v>90</v>
      </c>
      <c r="B37" s="506"/>
      <c r="C37" s="507"/>
      <c r="D37" s="120" t="s">
        <v>91</v>
      </c>
      <c r="E37" s="217" t="s">
        <v>199</v>
      </c>
      <c r="F37" s="16" t="s">
        <v>272</v>
      </c>
      <c r="G37" s="16" t="s">
        <v>199</v>
      </c>
      <c r="H37" s="16" t="s">
        <v>199</v>
      </c>
      <c r="I37" s="16" t="s">
        <v>199</v>
      </c>
      <c r="J37" s="16" t="s">
        <v>199</v>
      </c>
      <c r="K37" s="16" t="s">
        <v>199</v>
      </c>
      <c r="L37" s="16" t="s">
        <v>272</v>
      </c>
      <c r="M37" s="16" t="s">
        <v>272</v>
      </c>
      <c r="N37" s="16" t="s">
        <v>199</v>
      </c>
      <c r="O37" s="396" t="s">
        <v>333</v>
      </c>
      <c r="P37" s="16" t="s">
        <v>199</v>
      </c>
      <c r="Q37" s="16" t="s">
        <v>199</v>
      </c>
      <c r="R37" s="16" t="s">
        <v>272</v>
      </c>
      <c r="S37" s="16" t="s">
        <v>272</v>
      </c>
      <c r="T37" s="16" t="s">
        <v>199</v>
      </c>
      <c r="U37" s="16" t="s">
        <v>199</v>
      </c>
      <c r="V37" s="16" t="s">
        <v>199</v>
      </c>
      <c r="W37" s="16" t="s">
        <v>199</v>
      </c>
      <c r="X37" s="396" t="s">
        <v>333</v>
      </c>
      <c r="Y37" s="16" t="s">
        <v>272</v>
      </c>
      <c r="Z37" s="16" t="s">
        <v>199</v>
      </c>
      <c r="AA37" s="396" t="s">
        <v>39</v>
      </c>
      <c r="AB37" s="16" t="s">
        <v>199</v>
      </c>
      <c r="AC37" s="16" t="s">
        <v>272</v>
      </c>
      <c r="AD37" s="16" t="s">
        <v>199</v>
      </c>
      <c r="AE37" s="16" t="s">
        <v>199</v>
      </c>
      <c r="AF37" s="16" t="s">
        <v>199</v>
      </c>
      <c r="AG37" s="16" t="s">
        <v>272</v>
      </c>
      <c r="AH37" s="16" t="s">
        <v>272</v>
      </c>
      <c r="AI37" s="403" t="s">
        <v>333</v>
      </c>
      <c r="AJ37" s="50"/>
      <c r="AN37" s="31">
        <f t="shared" si="10"/>
        <v>0</v>
      </c>
      <c r="AO37" s="32">
        <f t="shared" si="11"/>
        <v>18</v>
      </c>
      <c r="AP37" s="82"/>
      <c r="AQ37" s="32">
        <f t="shared" si="1"/>
        <v>0</v>
      </c>
      <c r="AR37" s="32">
        <f t="shared" si="2"/>
        <v>0</v>
      </c>
      <c r="AS37" s="137">
        <f t="shared" si="3"/>
        <v>0</v>
      </c>
      <c r="AT37" s="93">
        <f t="shared" si="4"/>
        <v>4</v>
      </c>
      <c r="AU37" s="131">
        <f t="shared" si="12"/>
        <v>0</v>
      </c>
      <c r="AV37" s="132">
        <f t="shared" si="13"/>
        <v>0</v>
      </c>
      <c r="AW37" s="99">
        <f>PRODUCT(AO37*8)+8*(AU37+AV37)+8*(AT37)</f>
        <v>176</v>
      </c>
    </row>
    <row r="38" spans="1:68" s="37" customFormat="1" ht="17.100000000000001" customHeight="1">
      <c r="A38" s="493" t="s">
        <v>181</v>
      </c>
      <c r="B38" s="494"/>
      <c r="C38" s="495"/>
      <c r="D38" s="118" t="s">
        <v>92</v>
      </c>
      <c r="E38" s="217" t="s">
        <v>199</v>
      </c>
      <c r="F38" s="16" t="s">
        <v>199</v>
      </c>
      <c r="G38" s="16" t="s">
        <v>272</v>
      </c>
      <c r="H38" s="16" t="s">
        <v>272</v>
      </c>
      <c r="I38" s="16" t="s">
        <v>199</v>
      </c>
      <c r="J38" s="16" t="s">
        <v>199</v>
      </c>
      <c r="K38" s="16" t="s">
        <v>199</v>
      </c>
      <c r="L38" s="16" t="s">
        <v>199</v>
      </c>
      <c r="M38" s="16" t="s">
        <v>199</v>
      </c>
      <c r="N38" s="16" t="s">
        <v>272</v>
      </c>
      <c r="O38" s="16" t="s">
        <v>272</v>
      </c>
      <c r="P38" s="16" t="s">
        <v>199</v>
      </c>
      <c r="Q38" s="16" t="s">
        <v>199</v>
      </c>
      <c r="R38" s="16" t="s">
        <v>199</v>
      </c>
      <c r="S38" s="396" t="s">
        <v>335</v>
      </c>
      <c r="T38" s="16" t="s">
        <v>199</v>
      </c>
      <c r="U38" s="16" t="s">
        <v>272</v>
      </c>
      <c r="V38" s="16" t="s">
        <v>272</v>
      </c>
      <c r="W38" s="16" t="s">
        <v>199</v>
      </c>
      <c r="X38" s="16" t="s">
        <v>199</v>
      </c>
      <c r="Y38" s="16" t="s">
        <v>199</v>
      </c>
      <c r="Z38" s="16" t="s">
        <v>199</v>
      </c>
      <c r="AA38" s="16" t="s">
        <v>199</v>
      </c>
      <c r="AB38" s="16" t="s">
        <v>272</v>
      </c>
      <c r="AC38" s="16" t="s">
        <v>272</v>
      </c>
      <c r="AD38" s="16" t="s">
        <v>199</v>
      </c>
      <c r="AE38" s="16" t="s">
        <v>199</v>
      </c>
      <c r="AF38" s="16" t="s">
        <v>199</v>
      </c>
      <c r="AG38" s="16" t="s">
        <v>199</v>
      </c>
      <c r="AH38" s="396" t="s">
        <v>333</v>
      </c>
      <c r="AI38" s="243" t="s">
        <v>272</v>
      </c>
      <c r="AJ38" s="50" t="s">
        <v>253</v>
      </c>
      <c r="AK38" s="221" t="s">
        <v>52</v>
      </c>
      <c r="AL38" s="106">
        <v>30</v>
      </c>
      <c r="AN38" s="21">
        <f t="shared" si="10"/>
        <v>0</v>
      </c>
      <c r="AO38" s="22">
        <f t="shared" si="11"/>
        <v>20</v>
      </c>
      <c r="AP38" s="80"/>
      <c r="AQ38" s="22">
        <f t="shared" si="1"/>
        <v>0</v>
      </c>
      <c r="AR38" s="22">
        <f t="shared" si="2"/>
        <v>0</v>
      </c>
      <c r="AS38" s="129">
        <f t="shared" si="3"/>
        <v>0</v>
      </c>
      <c r="AT38" s="91">
        <f t="shared" si="4"/>
        <v>1</v>
      </c>
      <c r="AU38" s="102">
        <f t="shared" si="12"/>
        <v>1</v>
      </c>
      <c r="AV38" s="103">
        <f t="shared" si="13"/>
        <v>0</v>
      </c>
      <c r="AW38" s="99">
        <f t="shared" ref="AW38:AW41" si="14">PRODUCT(AO38*11)+11*(AU38+AV38)+11*(AT38)</f>
        <v>242</v>
      </c>
    </row>
    <row r="39" spans="1:68" s="37" customFormat="1" ht="17.100000000000001" customHeight="1">
      <c r="A39" s="493" t="s">
        <v>93</v>
      </c>
      <c r="B39" s="494"/>
      <c r="C39" s="495"/>
      <c r="D39" s="118" t="s">
        <v>71</v>
      </c>
      <c r="E39" s="217" t="s">
        <v>199</v>
      </c>
      <c r="F39" s="386" t="s">
        <v>272</v>
      </c>
      <c r="G39" s="16" t="s">
        <v>199</v>
      </c>
      <c r="H39" s="16" t="s">
        <v>199</v>
      </c>
      <c r="I39" s="16" t="s">
        <v>272</v>
      </c>
      <c r="J39" s="16" t="s">
        <v>272</v>
      </c>
      <c r="K39" s="16" t="s">
        <v>199</v>
      </c>
      <c r="L39" s="16" t="s">
        <v>199</v>
      </c>
      <c r="M39" s="396" t="s">
        <v>333</v>
      </c>
      <c r="N39" s="16" t="s">
        <v>199</v>
      </c>
      <c r="O39" s="16" t="s">
        <v>199</v>
      </c>
      <c r="P39" s="16" t="s">
        <v>272</v>
      </c>
      <c r="Q39" s="16" t="s">
        <v>272</v>
      </c>
      <c r="R39" s="16" t="s">
        <v>199</v>
      </c>
      <c r="S39" s="396" t="s">
        <v>334</v>
      </c>
      <c r="T39" s="396" t="s">
        <v>333</v>
      </c>
      <c r="U39" s="16" t="s">
        <v>199</v>
      </c>
      <c r="V39" s="16" t="s">
        <v>199</v>
      </c>
      <c r="W39" s="16" t="s">
        <v>272</v>
      </c>
      <c r="X39" s="16" t="s">
        <v>272</v>
      </c>
      <c r="Y39" s="16" t="s">
        <v>199</v>
      </c>
      <c r="Z39" s="16" t="s">
        <v>199</v>
      </c>
      <c r="AA39" s="396" t="s">
        <v>333</v>
      </c>
      <c r="AB39" s="16" t="s">
        <v>199</v>
      </c>
      <c r="AC39" s="16" t="s">
        <v>199</v>
      </c>
      <c r="AD39" s="16" t="s">
        <v>272</v>
      </c>
      <c r="AE39" s="16" t="s">
        <v>272</v>
      </c>
      <c r="AF39" s="16" t="s">
        <v>199</v>
      </c>
      <c r="AG39" s="16" t="s">
        <v>199</v>
      </c>
      <c r="AH39" s="16" t="s">
        <v>199</v>
      </c>
      <c r="AI39" s="243" t="s">
        <v>199</v>
      </c>
      <c r="AJ39" s="50" t="s">
        <v>222</v>
      </c>
      <c r="AK39" s="221" t="s">
        <v>52</v>
      </c>
      <c r="AL39" s="106">
        <v>30</v>
      </c>
      <c r="AN39" s="21">
        <f t="shared" si="10"/>
        <v>0</v>
      </c>
      <c r="AO39" s="22">
        <f t="shared" si="11"/>
        <v>18</v>
      </c>
      <c r="AP39" s="80"/>
      <c r="AQ39" s="22">
        <f t="shared" si="1"/>
        <v>0</v>
      </c>
      <c r="AR39" s="22">
        <f t="shared" si="2"/>
        <v>0</v>
      </c>
      <c r="AS39" s="129">
        <f t="shared" si="3"/>
        <v>0</v>
      </c>
      <c r="AT39" s="91">
        <f t="shared" si="4"/>
        <v>3</v>
      </c>
      <c r="AU39" s="102">
        <f t="shared" si="12"/>
        <v>0</v>
      </c>
      <c r="AV39" s="103">
        <f t="shared" si="13"/>
        <v>1</v>
      </c>
      <c r="AW39" s="99">
        <f>PRODUCT(AO39*11)+11*(AU39+AV39)+11*(AT39)</f>
        <v>242</v>
      </c>
    </row>
    <row r="40" spans="1:68" s="37" customFormat="1" ht="16.5" customHeight="1">
      <c r="A40" s="508" t="s">
        <v>313</v>
      </c>
      <c r="B40" s="509"/>
      <c r="C40" s="510"/>
      <c r="D40" s="118" t="s">
        <v>71</v>
      </c>
      <c r="E40" s="405"/>
      <c r="F40" s="16" t="s">
        <v>199</v>
      </c>
      <c r="G40" s="16" t="s">
        <v>199</v>
      </c>
      <c r="H40" s="16" t="s">
        <v>199</v>
      </c>
      <c r="I40" s="16" t="s">
        <v>199</v>
      </c>
      <c r="J40" s="16" t="s">
        <v>199</v>
      </c>
      <c r="K40" s="16" t="s">
        <v>272</v>
      </c>
      <c r="L40" s="16" t="s">
        <v>272</v>
      </c>
      <c r="M40" s="16" t="s">
        <v>199</v>
      </c>
      <c r="N40" s="16" t="s">
        <v>199</v>
      </c>
      <c r="O40" s="16" t="s">
        <v>199</v>
      </c>
      <c r="P40" s="16" t="s">
        <v>199</v>
      </c>
      <c r="Q40" s="16" t="s">
        <v>199</v>
      </c>
      <c r="R40" s="16" t="s">
        <v>272</v>
      </c>
      <c r="S40" s="16" t="s">
        <v>272</v>
      </c>
      <c r="T40" s="16" t="s">
        <v>199</v>
      </c>
      <c r="U40" s="16" t="s">
        <v>199</v>
      </c>
      <c r="V40" s="16" t="s">
        <v>199</v>
      </c>
      <c r="W40" s="16" t="s">
        <v>199</v>
      </c>
      <c r="X40" s="16" t="s">
        <v>199</v>
      </c>
      <c r="Y40" s="16" t="s">
        <v>272</v>
      </c>
      <c r="Z40" s="16" t="s">
        <v>272</v>
      </c>
      <c r="AA40" s="16" t="s">
        <v>199</v>
      </c>
      <c r="AB40" s="16" t="s">
        <v>199</v>
      </c>
      <c r="AC40" s="16" t="s">
        <v>199</v>
      </c>
      <c r="AD40" s="16" t="s">
        <v>199</v>
      </c>
      <c r="AE40" s="16" t="s">
        <v>199</v>
      </c>
      <c r="AF40" s="16" t="s">
        <v>272</v>
      </c>
      <c r="AG40" s="16" t="s">
        <v>272</v>
      </c>
      <c r="AH40" s="16" t="s">
        <v>199</v>
      </c>
      <c r="AI40" s="243" t="s">
        <v>199</v>
      </c>
      <c r="AJ40" s="50" t="s">
        <v>251</v>
      </c>
      <c r="AK40" s="221" t="s">
        <v>52</v>
      </c>
      <c r="AL40" s="106">
        <v>30</v>
      </c>
      <c r="AN40" s="21">
        <f t="shared" si="10"/>
        <v>0</v>
      </c>
      <c r="AO40" s="22">
        <f t="shared" si="11"/>
        <v>22</v>
      </c>
      <c r="AP40" s="80"/>
      <c r="AQ40" s="22">
        <f t="shared" si="1"/>
        <v>0</v>
      </c>
      <c r="AR40" s="22">
        <f t="shared" si="2"/>
        <v>0</v>
      </c>
      <c r="AS40" s="129">
        <f t="shared" si="3"/>
        <v>0</v>
      </c>
      <c r="AT40" s="91">
        <f t="shared" si="4"/>
        <v>0</v>
      </c>
      <c r="AU40" s="102">
        <f t="shared" si="12"/>
        <v>0</v>
      </c>
      <c r="AV40" s="103">
        <f t="shared" si="13"/>
        <v>0</v>
      </c>
      <c r="AW40" s="99">
        <f t="shared" si="14"/>
        <v>242</v>
      </c>
    </row>
    <row r="41" spans="1:68" s="37" customFormat="1" ht="16.5" customHeight="1">
      <c r="A41" s="493" t="s">
        <v>314</v>
      </c>
      <c r="B41" s="494"/>
      <c r="C41" s="495"/>
      <c r="D41" s="118" t="s">
        <v>71</v>
      </c>
      <c r="E41" s="217" t="s">
        <v>199</v>
      </c>
      <c r="F41" s="16" t="s">
        <v>199</v>
      </c>
      <c r="G41" s="16" t="s">
        <v>274</v>
      </c>
      <c r="H41" s="16" t="s">
        <v>274</v>
      </c>
      <c r="I41" s="16" t="s">
        <v>199</v>
      </c>
      <c r="J41" s="16" t="s">
        <v>199</v>
      </c>
      <c r="K41" s="16" t="s">
        <v>199</v>
      </c>
      <c r="L41" s="16" t="s">
        <v>199</v>
      </c>
      <c r="M41" s="16" t="s">
        <v>199</v>
      </c>
      <c r="N41" s="16" t="s">
        <v>272</v>
      </c>
      <c r="O41" s="16" t="s">
        <v>272</v>
      </c>
      <c r="P41" s="16" t="s">
        <v>199</v>
      </c>
      <c r="Q41" s="16" t="s">
        <v>199</v>
      </c>
      <c r="R41" s="16" t="s">
        <v>199</v>
      </c>
      <c r="S41" s="16" t="s">
        <v>199</v>
      </c>
      <c r="T41" s="16" t="s">
        <v>199</v>
      </c>
      <c r="U41" s="16" t="s">
        <v>272</v>
      </c>
      <c r="V41" s="16" t="s">
        <v>272</v>
      </c>
      <c r="W41" s="16" t="s">
        <v>199</v>
      </c>
      <c r="X41" s="16" t="s">
        <v>199</v>
      </c>
      <c r="Y41" s="16" t="s">
        <v>199</v>
      </c>
      <c r="Z41" s="16" t="s">
        <v>199</v>
      </c>
      <c r="AA41" s="16" t="s">
        <v>199</v>
      </c>
      <c r="AB41" s="16" t="s">
        <v>272</v>
      </c>
      <c r="AC41" s="16" t="s">
        <v>272</v>
      </c>
      <c r="AD41" s="16" t="s">
        <v>199</v>
      </c>
      <c r="AE41" s="16" t="s">
        <v>199</v>
      </c>
      <c r="AF41" s="16" t="s">
        <v>199</v>
      </c>
      <c r="AG41" s="16" t="s">
        <v>199</v>
      </c>
      <c r="AH41" s="16" t="s">
        <v>199</v>
      </c>
      <c r="AI41" s="243" t="s">
        <v>272</v>
      </c>
      <c r="AJ41" s="50" t="s">
        <v>257</v>
      </c>
      <c r="AK41" s="221" t="s">
        <v>52</v>
      </c>
      <c r="AL41" s="106">
        <v>30</v>
      </c>
      <c r="AN41" s="21">
        <f t="shared" si="10"/>
        <v>0</v>
      </c>
      <c r="AO41" s="22">
        <f t="shared" si="11"/>
        <v>22</v>
      </c>
      <c r="AP41" s="80"/>
      <c r="AQ41" s="22">
        <f t="shared" si="1"/>
        <v>0</v>
      </c>
      <c r="AR41" s="22">
        <f t="shared" si="2"/>
        <v>0</v>
      </c>
      <c r="AS41" s="129">
        <f t="shared" si="3"/>
        <v>0</v>
      </c>
      <c r="AT41" s="91">
        <f t="shared" si="4"/>
        <v>0</v>
      </c>
      <c r="AU41" s="102">
        <f t="shared" si="12"/>
        <v>0</v>
      </c>
      <c r="AV41" s="103">
        <f t="shared" si="13"/>
        <v>0</v>
      </c>
      <c r="AW41" s="99">
        <f t="shared" si="14"/>
        <v>242</v>
      </c>
    </row>
    <row r="42" spans="1:68" s="37" customFormat="1" ht="17.100000000000001" customHeight="1">
      <c r="A42" s="493" t="s">
        <v>254</v>
      </c>
      <c r="B42" s="494"/>
      <c r="C42" s="495"/>
      <c r="D42" s="118" t="s">
        <v>71</v>
      </c>
      <c r="E42" s="217" t="s">
        <v>199</v>
      </c>
      <c r="F42" s="386" t="s">
        <v>272</v>
      </c>
      <c r="G42" s="16" t="s">
        <v>199</v>
      </c>
      <c r="H42" s="16" t="s">
        <v>199</v>
      </c>
      <c r="I42" s="16" t="s">
        <v>274</v>
      </c>
      <c r="J42" s="16" t="s">
        <v>274</v>
      </c>
      <c r="K42" s="16" t="s">
        <v>199</v>
      </c>
      <c r="L42" s="16" t="s">
        <v>199</v>
      </c>
      <c r="M42" s="16" t="s">
        <v>199</v>
      </c>
      <c r="N42" s="16" t="s">
        <v>199</v>
      </c>
      <c r="O42" s="16" t="s">
        <v>199</v>
      </c>
      <c r="P42" s="16" t="s">
        <v>278</v>
      </c>
      <c r="Q42" s="16" t="s">
        <v>274</v>
      </c>
      <c r="R42" s="16" t="s">
        <v>199</v>
      </c>
      <c r="S42" s="16" t="s">
        <v>199</v>
      </c>
      <c r="T42" s="16" t="s">
        <v>199</v>
      </c>
      <c r="U42" s="16" t="s">
        <v>199</v>
      </c>
      <c r="V42" s="16" t="s">
        <v>199</v>
      </c>
      <c r="W42" s="16" t="s">
        <v>274</v>
      </c>
      <c r="X42" s="16" t="s">
        <v>274</v>
      </c>
      <c r="Y42" s="16" t="s">
        <v>199</v>
      </c>
      <c r="Z42" s="16" t="s">
        <v>199</v>
      </c>
      <c r="AA42" s="16" t="s">
        <v>199</v>
      </c>
      <c r="AB42" s="16" t="s">
        <v>199</v>
      </c>
      <c r="AC42" s="16" t="s">
        <v>199</v>
      </c>
      <c r="AD42" s="16" t="s">
        <v>274</v>
      </c>
      <c r="AE42" s="16" t="s">
        <v>272</v>
      </c>
      <c r="AF42" s="16" t="s">
        <v>199</v>
      </c>
      <c r="AG42" s="16" t="s">
        <v>199</v>
      </c>
      <c r="AH42" s="16" t="s">
        <v>199</v>
      </c>
      <c r="AI42" s="243" t="s">
        <v>199</v>
      </c>
      <c r="AJ42" s="50" t="s">
        <v>223</v>
      </c>
      <c r="AK42" s="221" t="s">
        <v>51</v>
      </c>
      <c r="AL42" s="106">
        <v>11</v>
      </c>
      <c r="AN42" s="21">
        <f t="shared" si="10"/>
        <v>0</v>
      </c>
      <c r="AO42" s="22">
        <f t="shared" si="11"/>
        <v>22</v>
      </c>
      <c r="AP42" s="80"/>
      <c r="AQ42" s="22">
        <f t="shared" si="1"/>
        <v>0</v>
      </c>
      <c r="AR42" s="22">
        <f t="shared" si="2"/>
        <v>0</v>
      </c>
      <c r="AS42" s="129">
        <f t="shared" si="3"/>
        <v>0</v>
      </c>
      <c r="AT42" s="91">
        <f t="shared" si="4"/>
        <v>0</v>
      </c>
      <c r="AU42" s="102">
        <f t="shared" si="12"/>
        <v>0</v>
      </c>
      <c r="AV42" s="103">
        <f t="shared" si="13"/>
        <v>0</v>
      </c>
      <c r="AW42" s="99">
        <f>PRODUCT(AO42*8)+8*(AU42+AV42)+8*(AT42)</f>
        <v>176</v>
      </c>
    </row>
    <row r="43" spans="1:68" s="37" customFormat="1" ht="17.100000000000001" customHeight="1">
      <c r="A43" s="493" t="s">
        <v>255</v>
      </c>
      <c r="B43" s="494"/>
      <c r="C43" s="495"/>
      <c r="D43" s="118" t="s">
        <v>71</v>
      </c>
      <c r="E43" s="217" t="s">
        <v>272</v>
      </c>
      <c r="F43" s="16" t="s">
        <v>199</v>
      </c>
      <c r="G43" s="16" t="s">
        <v>199</v>
      </c>
      <c r="H43" s="16" t="s">
        <v>199</v>
      </c>
      <c r="I43" s="16" t="s">
        <v>199</v>
      </c>
      <c r="J43" s="16" t="s">
        <v>312</v>
      </c>
      <c r="K43" s="16" t="s">
        <v>274</v>
      </c>
      <c r="L43" s="16" t="s">
        <v>274</v>
      </c>
      <c r="M43" s="386" t="s">
        <v>272</v>
      </c>
      <c r="N43" s="16" t="s">
        <v>199</v>
      </c>
      <c r="O43" s="16" t="s">
        <v>199</v>
      </c>
      <c r="P43" s="16" t="s">
        <v>199</v>
      </c>
      <c r="Q43" s="16" t="s">
        <v>199</v>
      </c>
      <c r="R43" s="16" t="s">
        <v>274</v>
      </c>
      <c r="S43" s="16" t="s">
        <v>272</v>
      </c>
      <c r="T43" s="16" t="s">
        <v>199</v>
      </c>
      <c r="U43" s="16" t="s">
        <v>199</v>
      </c>
      <c r="V43" s="16" t="s">
        <v>199</v>
      </c>
      <c r="W43" s="16" t="s">
        <v>199</v>
      </c>
      <c r="X43" s="16" t="s">
        <v>199</v>
      </c>
      <c r="Y43" s="16" t="s">
        <v>274</v>
      </c>
      <c r="Z43" s="16" t="s">
        <v>278</v>
      </c>
      <c r="AA43" s="396" t="s">
        <v>336</v>
      </c>
      <c r="AB43" s="16" t="s">
        <v>199</v>
      </c>
      <c r="AC43" s="16" t="s">
        <v>199</v>
      </c>
      <c r="AD43" s="16" t="s">
        <v>199</v>
      </c>
      <c r="AE43" s="16" t="s">
        <v>199</v>
      </c>
      <c r="AF43" s="16" t="s">
        <v>274</v>
      </c>
      <c r="AG43" s="16" t="s">
        <v>274</v>
      </c>
      <c r="AH43" s="16" t="s">
        <v>199</v>
      </c>
      <c r="AI43" s="243" t="s">
        <v>199</v>
      </c>
      <c r="AJ43" s="50" t="s">
        <v>224</v>
      </c>
      <c r="AK43" s="221" t="s">
        <v>51</v>
      </c>
      <c r="AL43" s="106">
        <v>11</v>
      </c>
      <c r="AN43" s="21">
        <f t="shared" si="10"/>
        <v>0</v>
      </c>
      <c r="AO43" s="22">
        <f t="shared" si="11"/>
        <v>20</v>
      </c>
      <c r="AP43" s="80"/>
      <c r="AQ43" s="22">
        <f t="shared" si="1"/>
        <v>0</v>
      </c>
      <c r="AR43" s="22">
        <f t="shared" si="2"/>
        <v>0</v>
      </c>
      <c r="AS43" s="129">
        <f t="shared" si="3"/>
        <v>0</v>
      </c>
      <c r="AT43" s="91">
        <f t="shared" si="4"/>
        <v>1</v>
      </c>
      <c r="AU43" s="102">
        <f t="shared" si="12"/>
        <v>0</v>
      </c>
      <c r="AV43" s="103">
        <f t="shared" si="13"/>
        <v>0</v>
      </c>
      <c r="AW43" s="99">
        <f>PRODUCT(AO43*8)+8*(AU43+AV43)+8*(AT43)</f>
        <v>168</v>
      </c>
    </row>
    <row r="44" spans="1:68" s="37" customFormat="1" ht="17.100000000000001" customHeight="1">
      <c r="A44" s="493" t="s">
        <v>256</v>
      </c>
      <c r="B44" s="494"/>
      <c r="C44" s="495"/>
      <c r="D44" s="118"/>
      <c r="E44" s="217" t="s">
        <v>199</v>
      </c>
      <c r="F44" s="16" t="s">
        <v>199</v>
      </c>
      <c r="G44" s="16" t="s">
        <v>199</v>
      </c>
      <c r="H44" s="16" t="s">
        <v>199</v>
      </c>
      <c r="I44" s="16" t="s">
        <v>272</v>
      </c>
      <c r="J44" s="16" t="s">
        <v>272</v>
      </c>
      <c r="K44" s="16" t="s">
        <v>199</v>
      </c>
      <c r="L44" s="16" t="s">
        <v>199</v>
      </c>
      <c r="M44" s="16" t="s">
        <v>199</v>
      </c>
      <c r="N44" s="16" t="s">
        <v>199</v>
      </c>
      <c r="O44" s="16" t="s">
        <v>199</v>
      </c>
      <c r="P44" s="16" t="s">
        <v>272</v>
      </c>
      <c r="Q44" s="16" t="s">
        <v>272</v>
      </c>
      <c r="R44" s="16" t="s">
        <v>199</v>
      </c>
      <c r="S44" s="16" t="s">
        <v>199</v>
      </c>
      <c r="T44" s="16" t="s">
        <v>199</v>
      </c>
      <c r="U44" s="16" t="s">
        <v>199</v>
      </c>
      <c r="V44" s="16" t="s">
        <v>199</v>
      </c>
      <c r="W44" s="16" t="s">
        <v>272</v>
      </c>
      <c r="X44" s="16" t="s">
        <v>272</v>
      </c>
      <c r="Y44" s="16" t="s">
        <v>199</v>
      </c>
      <c r="Z44" s="16" t="s">
        <v>199</v>
      </c>
      <c r="AA44" s="16" t="s">
        <v>199</v>
      </c>
      <c r="AB44" s="16" t="s">
        <v>199</v>
      </c>
      <c r="AC44" s="16" t="s">
        <v>199</v>
      </c>
      <c r="AD44" s="16" t="s">
        <v>272</v>
      </c>
      <c r="AE44" s="16" t="s">
        <v>272</v>
      </c>
      <c r="AF44" s="16" t="s">
        <v>199</v>
      </c>
      <c r="AG44" s="16" t="s">
        <v>199</v>
      </c>
      <c r="AH44" s="16" t="s">
        <v>199</v>
      </c>
      <c r="AI44" s="243" t="s">
        <v>199</v>
      </c>
      <c r="AJ44" s="50" t="s">
        <v>252</v>
      </c>
      <c r="AK44" s="221" t="s">
        <v>53</v>
      </c>
      <c r="AL44" s="106">
        <v>25</v>
      </c>
      <c r="AN44" s="21"/>
      <c r="AO44" s="22"/>
      <c r="AP44" s="80"/>
      <c r="AQ44" s="22"/>
      <c r="AR44" s="22"/>
      <c r="AS44" s="129"/>
      <c r="AT44" s="91"/>
      <c r="AU44" s="102"/>
      <c r="AV44" s="103"/>
      <c r="AW44" s="99"/>
    </row>
    <row r="45" spans="1:68" s="37" customFormat="1" ht="17.100000000000001" customHeight="1">
      <c r="A45" s="493" t="s">
        <v>315</v>
      </c>
      <c r="B45" s="494"/>
      <c r="C45" s="495"/>
      <c r="D45" s="118" t="s">
        <v>71</v>
      </c>
      <c r="E45" s="217" t="s">
        <v>272</v>
      </c>
      <c r="F45" s="16" t="s">
        <v>199</v>
      </c>
      <c r="G45" s="16" t="s">
        <v>199</v>
      </c>
      <c r="H45" s="16" t="s">
        <v>199</v>
      </c>
      <c r="I45" s="16" t="s">
        <v>199</v>
      </c>
      <c r="J45" s="16" t="s">
        <v>199</v>
      </c>
      <c r="K45" s="16" t="s">
        <v>272</v>
      </c>
      <c r="L45" s="16" t="s">
        <v>272</v>
      </c>
      <c r="M45" s="16" t="s">
        <v>199</v>
      </c>
      <c r="N45" s="16" t="s">
        <v>199</v>
      </c>
      <c r="O45" s="16" t="s">
        <v>199</v>
      </c>
      <c r="P45" s="16" t="s">
        <v>199</v>
      </c>
      <c r="Q45" s="16" t="s">
        <v>199</v>
      </c>
      <c r="R45" s="16" t="s">
        <v>272</v>
      </c>
      <c r="S45" s="16" t="s">
        <v>272</v>
      </c>
      <c r="T45" s="16" t="s">
        <v>199</v>
      </c>
      <c r="U45" s="16" t="s">
        <v>199</v>
      </c>
      <c r="V45" s="16" t="s">
        <v>199</v>
      </c>
      <c r="W45" s="16" t="s">
        <v>199</v>
      </c>
      <c r="X45" s="16" t="s">
        <v>199</v>
      </c>
      <c r="Y45" s="16" t="s">
        <v>272</v>
      </c>
      <c r="Z45" s="16" t="s">
        <v>272</v>
      </c>
      <c r="AA45" s="16" t="s">
        <v>199</v>
      </c>
      <c r="AB45" s="16" t="s">
        <v>199</v>
      </c>
      <c r="AC45" s="16" t="s">
        <v>199</v>
      </c>
      <c r="AD45" s="16" t="s">
        <v>199</v>
      </c>
      <c r="AE45" s="16" t="s">
        <v>199</v>
      </c>
      <c r="AF45" s="16" t="s">
        <v>272</v>
      </c>
      <c r="AG45" s="16" t="s">
        <v>272</v>
      </c>
      <c r="AH45" s="16" t="s">
        <v>199</v>
      </c>
      <c r="AI45" s="243" t="s">
        <v>199</v>
      </c>
      <c r="AJ45" s="50" t="s">
        <v>258</v>
      </c>
      <c r="AK45" s="221" t="s">
        <v>53</v>
      </c>
      <c r="AL45" s="106">
        <v>25</v>
      </c>
      <c r="AN45" s="21">
        <f t="shared" si="10"/>
        <v>0</v>
      </c>
      <c r="AO45" s="22">
        <f t="shared" si="11"/>
        <v>22</v>
      </c>
      <c r="AP45" s="80"/>
      <c r="AQ45" s="22">
        <f t="shared" si="1"/>
        <v>0</v>
      </c>
      <c r="AR45" s="22">
        <f t="shared" si="2"/>
        <v>0</v>
      </c>
      <c r="AS45" s="129">
        <f t="shared" si="3"/>
        <v>0</v>
      </c>
      <c r="AT45" s="91">
        <f t="shared" si="4"/>
        <v>0</v>
      </c>
      <c r="AU45" s="102">
        <f t="shared" si="12"/>
        <v>0</v>
      </c>
      <c r="AV45" s="103">
        <f t="shared" si="13"/>
        <v>0</v>
      </c>
      <c r="AW45" s="99">
        <f>PRODUCT(AO45*8.5)+8.5*(AU45+AV45)+8.5*(AT45)</f>
        <v>187</v>
      </c>
    </row>
    <row r="46" spans="1:68" s="37" customFormat="1" ht="17.100000000000001" customHeight="1">
      <c r="A46" s="493" t="s">
        <v>316</v>
      </c>
      <c r="B46" s="494"/>
      <c r="C46" s="495"/>
      <c r="D46" s="118" t="s">
        <v>71</v>
      </c>
      <c r="E46" s="236" t="s">
        <v>199</v>
      </c>
      <c r="F46" s="237" t="s">
        <v>199</v>
      </c>
      <c r="G46" s="237" t="s">
        <v>272</v>
      </c>
      <c r="H46" s="237" t="s">
        <v>272</v>
      </c>
      <c r="I46" s="237" t="s">
        <v>199</v>
      </c>
      <c r="J46" s="237" t="s">
        <v>199</v>
      </c>
      <c r="K46" s="237" t="s">
        <v>199</v>
      </c>
      <c r="L46" s="237" t="s">
        <v>199</v>
      </c>
      <c r="M46" s="237" t="s">
        <v>199</v>
      </c>
      <c r="N46" s="237" t="s">
        <v>272</v>
      </c>
      <c r="O46" s="237" t="s">
        <v>272</v>
      </c>
      <c r="P46" s="237" t="s">
        <v>199</v>
      </c>
      <c r="Q46" s="237" t="s">
        <v>199</v>
      </c>
      <c r="R46" s="237" t="s">
        <v>199</v>
      </c>
      <c r="S46" s="237" t="s">
        <v>199</v>
      </c>
      <c r="T46" s="237" t="s">
        <v>199</v>
      </c>
      <c r="U46" s="237" t="s">
        <v>272</v>
      </c>
      <c r="V46" s="237" t="s">
        <v>272</v>
      </c>
      <c r="W46" s="237" t="s">
        <v>199</v>
      </c>
      <c r="X46" s="237" t="s">
        <v>199</v>
      </c>
      <c r="Y46" s="237" t="s">
        <v>199</v>
      </c>
      <c r="Z46" s="237" t="s">
        <v>199</v>
      </c>
      <c r="AA46" s="237" t="s">
        <v>199</v>
      </c>
      <c r="AB46" s="237" t="s">
        <v>272</v>
      </c>
      <c r="AC46" s="237" t="s">
        <v>272</v>
      </c>
      <c r="AD46" s="237" t="s">
        <v>199</v>
      </c>
      <c r="AE46" s="237" t="s">
        <v>199</v>
      </c>
      <c r="AF46" s="237" t="s">
        <v>199</v>
      </c>
      <c r="AG46" s="237" t="s">
        <v>199</v>
      </c>
      <c r="AH46" s="237" t="s">
        <v>199</v>
      </c>
      <c r="AI46" s="245" t="s">
        <v>272</v>
      </c>
      <c r="AJ46" s="50" t="s">
        <v>261</v>
      </c>
      <c r="AK46" s="221" t="s">
        <v>225</v>
      </c>
      <c r="AL46" s="106">
        <v>24</v>
      </c>
      <c r="AN46" s="190">
        <f t="shared" si="10"/>
        <v>0</v>
      </c>
      <c r="AO46" s="224">
        <f t="shared" si="11"/>
        <v>22</v>
      </c>
      <c r="AP46" s="191"/>
      <c r="AQ46" s="224">
        <f t="shared" si="1"/>
        <v>0</v>
      </c>
      <c r="AR46" s="224">
        <f t="shared" si="2"/>
        <v>0</v>
      </c>
      <c r="AS46" s="225">
        <f t="shared" si="3"/>
        <v>0</v>
      </c>
      <c r="AT46" s="226">
        <f t="shared" si="4"/>
        <v>0</v>
      </c>
      <c r="AU46" s="227">
        <f t="shared" si="12"/>
        <v>0</v>
      </c>
      <c r="AV46" s="228">
        <f t="shared" si="13"/>
        <v>0</v>
      </c>
      <c r="AW46" s="99">
        <f>PRODUCT(AO46*8.5)+8.5*(AU46+AV46)+8.5*(AT46)</f>
        <v>187</v>
      </c>
    </row>
    <row r="47" spans="1:68" s="37" customFormat="1" ht="17.100000000000001" customHeight="1" thickBot="1">
      <c r="A47" s="496" t="s">
        <v>3</v>
      </c>
      <c r="B47" s="497"/>
      <c r="C47" s="498"/>
      <c r="D47" s="59" t="s">
        <v>2</v>
      </c>
      <c r="E47" s="201" t="s">
        <v>1</v>
      </c>
      <c r="F47" s="202" t="s">
        <v>1</v>
      </c>
      <c r="G47" s="202" t="s">
        <v>1</v>
      </c>
      <c r="H47" s="202" t="s">
        <v>1</v>
      </c>
      <c r="I47" s="202" t="s">
        <v>1</v>
      </c>
      <c r="J47" s="202" t="s">
        <v>1</v>
      </c>
      <c r="K47" s="202" t="s">
        <v>1</v>
      </c>
      <c r="L47" s="202" t="s">
        <v>1</v>
      </c>
      <c r="M47" s="202" t="s">
        <v>1</v>
      </c>
      <c r="N47" s="202" t="s">
        <v>1</v>
      </c>
      <c r="O47" s="202" t="s">
        <v>1</v>
      </c>
      <c r="P47" s="202" t="s">
        <v>1</v>
      </c>
      <c r="Q47" s="202" t="s">
        <v>1</v>
      </c>
      <c r="R47" s="202" t="s">
        <v>1</v>
      </c>
      <c r="S47" s="202" t="s">
        <v>1</v>
      </c>
      <c r="T47" s="202" t="s">
        <v>1</v>
      </c>
      <c r="U47" s="202" t="s">
        <v>1</v>
      </c>
      <c r="V47" s="202" t="s">
        <v>1</v>
      </c>
      <c r="W47" s="202" t="s">
        <v>1</v>
      </c>
      <c r="X47" s="202" t="s">
        <v>1</v>
      </c>
      <c r="Y47" s="202" t="s">
        <v>1</v>
      </c>
      <c r="Z47" s="202" t="s">
        <v>1</v>
      </c>
      <c r="AA47" s="202" t="s">
        <v>1</v>
      </c>
      <c r="AB47" s="202" t="s">
        <v>1</v>
      </c>
      <c r="AC47" s="202" t="s">
        <v>1</v>
      </c>
      <c r="AD47" s="202" t="s">
        <v>1</v>
      </c>
      <c r="AE47" s="202" t="s">
        <v>1</v>
      </c>
      <c r="AF47" s="202" t="s">
        <v>193</v>
      </c>
      <c r="AG47" s="202" t="s">
        <v>193</v>
      </c>
      <c r="AH47" s="202" t="s">
        <v>193</v>
      </c>
      <c r="AI47" s="246" t="s">
        <v>193</v>
      </c>
      <c r="AJ47" s="52"/>
      <c r="AN47" s="29">
        <f t="shared" si="10"/>
        <v>0</v>
      </c>
      <c r="AO47" s="30">
        <f t="shared" si="11"/>
        <v>0</v>
      </c>
      <c r="AP47" s="81"/>
      <c r="AQ47" s="30">
        <f t="shared" si="1"/>
        <v>0</v>
      </c>
      <c r="AR47" s="30">
        <f t="shared" si="2"/>
        <v>0</v>
      </c>
      <c r="AS47" s="130">
        <f t="shared" si="3"/>
        <v>0</v>
      </c>
      <c r="AT47" s="92">
        <f t="shared" si="4"/>
        <v>0</v>
      </c>
      <c r="AU47" s="133">
        <f t="shared" si="12"/>
        <v>0</v>
      </c>
      <c r="AV47" s="138">
        <f t="shared" si="13"/>
        <v>0</v>
      </c>
      <c r="AW47" s="139">
        <v>0</v>
      </c>
      <c r="AX47" s="6"/>
      <c r="AY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</row>
    <row r="48" spans="1:68" ht="17.100000000000001" customHeight="1" thickTop="1" thickBot="1">
      <c r="A48" s="499" t="s">
        <v>96</v>
      </c>
      <c r="B48" s="500"/>
      <c r="C48" s="501"/>
      <c r="D48" s="492" t="s">
        <v>0</v>
      </c>
      <c r="E48" s="176">
        <v>1</v>
      </c>
      <c r="F48" s="172">
        <v>2</v>
      </c>
      <c r="G48" s="126">
        <v>3</v>
      </c>
      <c r="H48" s="126">
        <v>4</v>
      </c>
      <c r="I48" s="126">
        <v>5</v>
      </c>
      <c r="J48" s="126">
        <v>6</v>
      </c>
      <c r="K48" s="174">
        <v>7</v>
      </c>
      <c r="L48" s="176">
        <v>8</v>
      </c>
      <c r="M48" s="172">
        <v>9</v>
      </c>
      <c r="N48" s="126">
        <v>10</v>
      </c>
      <c r="O48" s="126">
        <v>11</v>
      </c>
      <c r="P48" s="126">
        <v>12</v>
      </c>
      <c r="Q48" s="126">
        <v>13</v>
      </c>
      <c r="R48" s="174">
        <v>14</v>
      </c>
      <c r="S48" s="176">
        <v>15</v>
      </c>
      <c r="T48" s="172">
        <v>16</v>
      </c>
      <c r="U48" s="126">
        <v>17</v>
      </c>
      <c r="V48" s="126">
        <v>18</v>
      </c>
      <c r="W48" s="126">
        <v>19</v>
      </c>
      <c r="X48" s="126">
        <v>20</v>
      </c>
      <c r="Y48" s="174">
        <v>21</v>
      </c>
      <c r="Z48" s="176">
        <v>22</v>
      </c>
      <c r="AA48" s="172">
        <v>23</v>
      </c>
      <c r="AB48" s="126">
        <v>24</v>
      </c>
      <c r="AC48" s="176">
        <v>25</v>
      </c>
      <c r="AD48" s="126">
        <v>26</v>
      </c>
      <c r="AE48" s="126">
        <v>27</v>
      </c>
      <c r="AF48" s="174">
        <v>28</v>
      </c>
      <c r="AG48" s="176">
        <v>29</v>
      </c>
      <c r="AH48" s="172">
        <v>30</v>
      </c>
      <c r="AI48" s="240">
        <v>31</v>
      </c>
      <c r="AJ48" s="49"/>
      <c r="AK48" s="37"/>
      <c r="AM48" s="104" t="s">
        <v>46</v>
      </c>
      <c r="AW48"/>
      <c r="AX48" s="105" t="s">
        <v>47</v>
      </c>
    </row>
    <row r="49" spans="1:51" ht="14.25" customHeight="1" thickBot="1">
      <c r="A49" s="487"/>
      <c r="B49" s="488"/>
      <c r="C49" s="489"/>
      <c r="D49" s="491"/>
      <c r="E49" s="177" t="s">
        <v>113</v>
      </c>
      <c r="F49" s="173" t="s">
        <v>114</v>
      </c>
      <c r="G49" s="125" t="s">
        <v>268</v>
      </c>
      <c r="H49" s="125" t="s">
        <v>116</v>
      </c>
      <c r="I49" s="125" t="s">
        <v>117</v>
      </c>
      <c r="J49" s="125" t="s">
        <v>118</v>
      </c>
      <c r="K49" s="175" t="s">
        <v>119</v>
      </c>
      <c r="L49" s="177" t="s">
        <v>113</v>
      </c>
      <c r="M49" s="173" t="s">
        <v>114</v>
      </c>
      <c r="N49" s="125" t="s">
        <v>268</v>
      </c>
      <c r="O49" s="125" t="s">
        <v>116</v>
      </c>
      <c r="P49" s="125" t="s">
        <v>117</v>
      </c>
      <c r="Q49" s="125" t="s">
        <v>118</v>
      </c>
      <c r="R49" s="175" t="s">
        <v>119</v>
      </c>
      <c r="S49" s="177" t="s">
        <v>113</v>
      </c>
      <c r="T49" s="173" t="s">
        <v>114</v>
      </c>
      <c r="U49" s="125" t="s">
        <v>268</v>
      </c>
      <c r="V49" s="125" t="s">
        <v>116</v>
      </c>
      <c r="W49" s="125" t="s">
        <v>117</v>
      </c>
      <c r="X49" s="125" t="s">
        <v>118</v>
      </c>
      <c r="Y49" s="175" t="s">
        <v>119</v>
      </c>
      <c r="Z49" s="177" t="s">
        <v>113</v>
      </c>
      <c r="AA49" s="173" t="s">
        <v>114</v>
      </c>
      <c r="AB49" s="125" t="s">
        <v>268</v>
      </c>
      <c r="AC49" s="177" t="s">
        <v>116</v>
      </c>
      <c r="AD49" s="125" t="s">
        <v>117</v>
      </c>
      <c r="AE49" s="125" t="s">
        <v>118</v>
      </c>
      <c r="AF49" s="175" t="s">
        <v>119</v>
      </c>
      <c r="AG49" s="177" t="s">
        <v>113</v>
      </c>
      <c r="AH49" s="173" t="s">
        <v>114</v>
      </c>
      <c r="AI49" s="241" t="s">
        <v>227</v>
      </c>
      <c r="AJ49" s="49"/>
      <c r="AK49" s="37"/>
      <c r="AN49" s="84" t="s">
        <v>37</v>
      </c>
      <c r="AO49" s="85" t="s">
        <v>38</v>
      </c>
      <c r="AP49" s="85" t="s">
        <v>136</v>
      </c>
      <c r="AQ49" s="85" t="s">
        <v>153</v>
      </c>
      <c r="AR49" s="85" t="s">
        <v>154</v>
      </c>
      <c r="AS49" s="85" t="s">
        <v>123</v>
      </c>
      <c r="AT49" s="94" t="s">
        <v>39</v>
      </c>
      <c r="AU49" s="101" t="s">
        <v>44</v>
      </c>
      <c r="AV49" s="101" t="s">
        <v>45</v>
      </c>
      <c r="AW49" s="97" t="s">
        <v>49</v>
      </c>
      <c r="AY49" s="96" t="s">
        <v>43</v>
      </c>
    </row>
    <row r="50" spans="1:51" ht="16.5" customHeight="1">
      <c r="A50" s="478" t="s">
        <v>23</v>
      </c>
      <c r="B50" s="45">
        <v>1</v>
      </c>
      <c r="C50" s="45" t="s">
        <v>151</v>
      </c>
      <c r="D50" s="67" t="s">
        <v>26</v>
      </c>
      <c r="E50" s="278" t="s">
        <v>291</v>
      </c>
      <c r="F50" s="278" t="s">
        <v>291</v>
      </c>
      <c r="G50" s="279" t="s">
        <v>292</v>
      </c>
      <c r="H50" s="278" t="s">
        <v>292</v>
      </c>
      <c r="I50" s="280" t="s">
        <v>293</v>
      </c>
      <c r="J50" s="390" t="s">
        <v>307</v>
      </c>
      <c r="K50" s="278" t="s">
        <v>292</v>
      </c>
      <c r="L50" s="278" t="s">
        <v>197</v>
      </c>
      <c r="M50" s="278" t="s">
        <v>197</v>
      </c>
      <c r="N50" s="278" t="s">
        <v>198</v>
      </c>
      <c r="O50" s="281" t="s">
        <v>291</v>
      </c>
      <c r="P50" s="278" t="s">
        <v>196</v>
      </c>
      <c r="Q50" s="278" t="s">
        <v>294</v>
      </c>
      <c r="R50" s="278" t="s">
        <v>198</v>
      </c>
      <c r="S50" s="279" t="s">
        <v>295</v>
      </c>
      <c r="T50" s="280" t="s">
        <v>293</v>
      </c>
      <c r="U50" s="278" t="s">
        <v>292</v>
      </c>
      <c r="V50" s="278" t="s">
        <v>197</v>
      </c>
      <c r="W50" s="278" t="s">
        <v>197</v>
      </c>
      <c r="X50" s="278" t="s">
        <v>198</v>
      </c>
      <c r="Y50" s="278" t="s">
        <v>291</v>
      </c>
      <c r="Z50" s="278" t="s">
        <v>196</v>
      </c>
      <c r="AA50" s="278" t="s">
        <v>294</v>
      </c>
      <c r="AB50" s="278" t="s">
        <v>198</v>
      </c>
      <c r="AC50" s="278" t="s">
        <v>199</v>
      </c>
      <c r="AD50" s="282" t="s">
        <v>293</v>
      </c>
      <c r="AE50" s="283" t="s">
        <v>292</v>
      </c>
      <c r="AF50" s="284" t="s">
        <v>296</v>
      </c>
      <c r="AG50" s="285" t="s">
        <v>296</v>
      </c>
      <c r="AH50" s="285" t="s">
        <v>292</v>
      </c>
      <c r="AI50" s="329" t="s">
        <v>291</v>
      </c>
      <c r="AJ50" s="55"/>
      <c r="AK50" s="39"/>
      <c r="AL50" s="39"/>
      <c r="AN50" s="17">
        <f t="shared" ref="AN50:AN90" si="15">COUNTIF($C50:$AJ50,"N")</f>
        <v>6</v>
      </c>
      <c r="AO50" s="18">
        <f t="shared" ref="AO50:AO73" si="16">COUNTIF($C50:$AJ50,"D")</f>
        <v>4</v>
      </c>
      <c r="AP50" s="18">
        <f t="shared" ref="AP50:AP90" si="17">COUNTIF($C50:$AJ50,"E")</f>
        <v>8</v>
      </c>
      <c r="AQ50" s="18">
        <f t="shared" ref="AQ50:AQ90" si="18">COUNTIF($C50:$AJ50,"MD")</f>
        <v>2</v>
      </c>
      <c r="AR50" s="18">
        <f t="shared" ref="AR50:AR90" si="19">COUNTIF($C50:$AJ50,"M3")</f>
        <v>0</v>
      </c>
      <c r="AS50" s="86">
        <f t="shared" ref="AS50:AS90" si="20">COUNTIF($C50:$AJ50,"휴")</f>
        <v>10</v>
      </c>
      <c r="AT50" s="90">
        <f t="shared" ref="AT50:AT90" si="21">COUNTIF($C50:$AJ50,"차")</f>
        <v>1</v>
      </c>
      <c r="AU50" s="19"/>
      <c r="AV50" s="20"/>
      <c r="AW50" s="99">
        <f t="shared" ref="AW50:AW90" si="22">PRODUCT(AN50*8.5)+PRODUCT(AO50*8)+PRODUCT(AP50*8)+PRODUCT(AQ50*8)+PRODUCT(AR50*8)+PRODUCT(AT50*8)</f>
        <v>171</v>
      </c>
    </row>
    <row r="51" spans="1:51">
      <c r="A51" s="479"/>
      <c r="B51" s="46">
        <v>2</v>
      </c>
      <c r="C51" s="46" t="s">
        <v>152</v>
      </c>
      <c r="D51" s="68" t="s">
        <v>4</v>
      </c>
      <c r="E51" s="286" t="s">
        <v>197</v>
      </c>
      <c r="F51" s="286" t="s">
        <v>198</v>
      </c>
      <c r="G51" s="286" t="s">
        <v>291</v>
      </c>
      <c r="H51" s="287" t="s">
        <v>291</v>
      </c>
      <c r="I51" s="288" t="s">
        <v>295</v>
      </c>
      <c r="J51" s="286" t="s">
        <v>198</v>
      </c>
      <c r="K51" s="286" t="s">
        <v>199</v>
      </c>
      <c r="L51" s="286" t="s">
        <v>199</v>
      </c>
      <c r="M51" s="286" t="s">
        <v>198</v>
      </c>
      <c r="N51" s="286" t="s">
        <v>197</v>
      </c>
      <c r="O51" s="286" t="s">
        <v>197</v>
      </c>
      <c r="P51" s="286" t="s">
        <v>292</v>
      </c>
      <c r="Q51" s="289" t="s">
        <v>291</v>
      </c>
      <c r="R51" s="286" t="s">
        <v>196</v>
      </c>
      <c r="S51" s="286" t="s">
        <v>293</v>
      </c>
      <c r="T51" s="286" t="s">
        <v>198</v>
      </c>
      <c r="U51" s="286" t="s">
        <v>199</v>
      </c>
      <c r="V51" s="289" t="s">
        <v>293</v>
      </c>
      <c r="W51" s="286" t="s">
        <v>198</v>
      </c>
      <c r="X51" s="286" t="s">
        <v>197</v>
      </c>
      <c r="Y51" s="286" t="s">
        <v>296</v>
      </c>
      <c r="Z51" s="286" t="s">
        <v>198</v>
      </c>
      <c r="AA51" s="286" t="s">
        <v>291</v>
      </c>
      <c r="AB51" s="288" t="s">
        <v>295</v>
      </c>
      <c r="AC51" s="288" t="s">
        <v>292</v>
      </c>
      <c r="AD51" s="290" t="s">
        <v>292</v>
      </c>
      <c r="AE51" s="291" t="s">
        <v>293</v>
      </c>
      <c r="AF51" s="292" t="s">
        <v>295</v>
      </c>
      <c r="AG51" s="293" t="s">
        <v>292</v>
      </c>
      <c r="AH51" s="293" t="s">
        <v>296</v>
      </c>
      <c r="AI51" s="331" t="s">
        <v>296</v>
      </c>
      <c r="AJ51" s="55"/>
      <c r="AK51" s="39"/>
      <c r="AL51" s="39"/>
      <c r="AN51" s="21">
        <f t="shared" si="15"/>
        <v>7</v>
      </c>
      <c r="AO51" s="22">
        <f t="shared" si="16"/>
        <v>6</v>
      </c>
      <c r="AP51" s="22">
        <f t="shared" si="17"/>
        <v>5</v>
      </c>
      <c r="AQ51" s="22">
        <f t="shared" si="18"/>
        <v>0</v>
      </c>
      <c r="AR51" s="22">
        <f t="shared" si="19"/>
        <v>0</v>
      </c>
      <c r="AS51" s="87">
        <f t="shared" si="20"/>
        <v>10</v>
      </c>
      <c r="AT51" s="91">
        <f t="shared" si="21"/>
        <v>3</v>
      </c>
      <c r="AU51" s="23"/>
      <c r="AV51" s="24"/>
      <c r="AW51" s="99">
        <f t="shared" si="22"/>
        <v>171.5</v>
      </c>
    </row>
    <row r="52" spans="1:51">
      <c r="A52" s="479"/>
      <c r="B52" s="46">
        <v>3</v>
      </c>
      <c r="C52" s="198" t="s">
        <v>189</v>
      </c>
      <c r="D52" s="68" t="s">
        <v>4</v>
      </c>
      <c r="E52" s="288" t="s">
        <v>295</v>
      </c>
      <c r="F52" s="286" t="s">
        <v>292</v>
      </c>
      <c r="G52" s="288" t="s">
        <v>295</v>
      </c>
      <c r="H52" s="286" t="s">
        <v>293</v>
      </c>
      <c r="I52" s="286" t="s">
        <v>292</v>
      </c>
      <c r="J52" s="286" t="s">
        <v>296</v>
      </c>
      <c r="K52" s="286" t="s">
        <v>296</v>
      </c>
      <c r="L52" s="287" t="s">
        <v>292</v>
      </c>
      <c r="M52" s="294" t="s">
        <v>291</v>
      </c>
      <c r="N52" s="286" t="s">
        <v>291</v>
      </c>
      <c r="O52" s="286" t="s">
        <v>294</v>
      </c>
      <c r="P52" s="286" t="s">
        <v>292</v>
      </c>
      <c r="Q52" s="286" t="s">
        <v>293</v>
      </c>
      <c r="R52" s="286" t="s">
        <v>293</v>
      </c>
      <c r="S52" s="286" t="s">
        <v>292</v>
      </c>
      <c r="T52" s="286" t="s">
        <v>296</v>
      </c>
      <c r="U52" s="286" t="s">
        <v>296</v>
      </c>
      <c r="V52" s="294" t="s">
        <v>292</v>
      </c>
      <c r="W52" s="286" t="s">
        <v>291</v>
      </c>
      <c r="X52" s="286" t="s">
        <v>291</v>
      </c>
      <c r="Y52" s="288" t="s">
        <v>292</v>
      </c>
      <c r="Z52" s="286" t="s">
        <v>292</v>
      </c>
      <c r="AA52" s="286" t="s">
        <v>293</v>
      </c>
      <c r="AB52" s="287" t="s">
        <v>293</v>
      </c>
      <c r="AC52" s="286" t="s">
        <v>292</v>
      </c>
      <c r="AD52" s="290" t="s">
        <v>296</v>
      </c>
      <c r="AE52" s="295" t="s">
        <v>296</v>
      </c>
      <c r="AF52" s="296" t="s">
        <v>292</v>
      </c>
      <c r="AG52" s="293" t="s">
        <v>291</v>
      </c>
      <c r="AH52" s="293" t="s">
        <v>291</v>
      </c>
      <c r="AI52" s="331" t="s">
        <v>293</v>
      </c>
      <c r="AJ52" s="55"/>
      <c r="AK52" s="39"/>
      <c r="AL52" s="39"/>
      <c r="AN52" s="21">
        <f t="shared" si="15"/>
        <v>6</v>
      </c>
      <c r="AO52" s="22">
        <f t="shared" si="16"/>
        <v>6</v>
      </c>
      <c r="AP52" s="22">
        <f t="shared" si="17"/>
        <v>6</v>
      </c>
      <c r="AQ52" s="22">
        <f t="shared" si="18"/>
        <v>1</v>
      </c>
      <c r="AR52" s="22">
        <f t="shared" si="19"/>
        <v>0</v>
      </c>
      <c r="AS52" s="87">
        <f t="shared" si="20"/>
        <v>10</v>
      </c>
      <c r="AT52" s="91">
        <f t="shared" si="21"/>
        <v>2</v>
      </c>
      <c r="AU52" s="23"/>
      <c r="AV52" s="24"/>
      <c r="AW52" s="99">
        <f t="shared" si="22"/>
        <v>171</v>
      </c>
    </row>
    <row r="53" spans="1:51">
      <c r="A53" s="479"/>
      <c r="B53" s="46">
        <v>4</v>
      </c>
      <c r="C53" s="46" t="s">
        <v>229</v>
      </c>
      <c r="D53" s="68" t="s">
        <v>4</v>
      </c>
      <c r="E53" s="286" t="s">
        <v>293</v>
      </c>
      <c r="F53" s="286" t="s">
        <v>199</v>
      </c>
      <c r="G53" s="286" t="s">
        <v>198</v>
      </c>
      <c r="H53" s="286" t="s">
        <v>197</v>
      </c>
      <c r="I53" s="286" t="s">
        <v>197</v>
      </c>
      <c r="J53" s="286" t="s">
        <v>292</v>
      </c>
      <c r="K53" s="294" t="s">
        <v>293</v>
      </c>
      <c r="L53" s="286" t="s">
        <v>196</v>
      </c>
      <c r="M53" s="393" t="s">
        <v>298</v>
      </c>
      <c r="N53" s="294" t="s">
        <v>292</v>
      </c>
      <c r="O53" s="286" t="s">
        <v>293</v>
      </c>
      <c r="P53" s="288" t="s">
        <v>295</v>
      </c>
      <c r="Q53" s="286" t="s">
        <v>198</v>
      </c>
      <c r="R53" s="286" t="s">
        <v>197</v>
      </c>
      <c r="S53" s="286" t="s">
        <v>197</v>
      </c>
      <c r="T53" s="286" t="s">
        <v>292</v>
      </c>
      <c r="U53" s="287" t="s">
        <v>291</v>
      </c>
      <c r="V53" s="287" t="s">
        <v>291</v>
      </c>
      <c r="W53" s="287" t="s">
        <v>293</v>
      </c>
      <c r="X53" s="286" t="s">
        <v>292</v>
      </c>
      <c r="Y53" s="286" t="s">
        <v>199</v>
      </c>
      <c r="Z53" s="288" t="s">
        <v>295</v>
      </c>
      <c r="AA53" s="286" t="s">
        <v>198</v>
      </c>
      <c r="AB53" s="286" t="s">
        <v>197</v>
      </c>
      <c r="AC53" s="286" t="s">
        <v>197</v>
      </c>
      <c r="AD53" s="290" t="s">
        <v>292</v>
      </c>
      <c r="AE53" s="295" t="s">
        <v>291</v>
      </c>
      <c r="AF53" s="296" t="s">
        <v>291</v>
      </c>
      <c r="AG53" s="297" t="s">
        <v>292</v>
      </c>
      <c r="AH53" s="293" t="s">
        <v>292</v>
      </c>
      <c r="AI53" s="331" t="s">
        <v>293</v>
      </c>
      <c r="AJ53" s="55"/>
      <c r="AK53" s="39"/>
      <c r="AL53" s="39"/>
      <c r="AN53" s="21">
        <f t="shared" si="15"/>
        <v>6</v>
      </c>
      <c r="AO53" s="22">
        <f t="shared" si="16"/>
        <v>7</v>
      </c>
      <c r="AP53" s="22">
        <f t="shared" si="17"/>
        <v>5</v>
      </c>
      <c r="AQ53" s="22">
        <f t="shared" si="18"/>
        <v>1</v>
      </c>
      <c r="AR53" s="22">
        <f t="shared" si="19"/>
        <v>0</v>
      </c>
      <c r="AS53" s="87">
        <f t="shared" si="20"/>
        <v>10</v>
      </c>
      <c r="AT53" s="91">
        <f t="shared" si="21"/>
        <v>2</v>
      </c>
      <c r="AU53" s="23"/>
      <c r="AV53" s="24"/>
      <c r="AW53" s="99">
        <f t="shared" si="22"/>
        <v>171</v>
      </c>
    </row>
    <row r="54" spans="1:51" ht="17.25" thickBot="1">
      <c r="A54" s="480"/>
      <c r="B54" s="46">
        <v>5</v>
      </c>
      <c r="C54" s="48" t="s">
        <v>200</v>
      </c>
      <c r="D54" s="59"/>
      <c r="E54" s="298" t="s">
        <v>292</v>
      </c>
      <c r="F54" s="299" t="s">
        <v>296</v>
      </c>
      <c r="G54" s="298" t="s">
        <v>296</v>
      </c>
      <c r="H54" s="299" t="s">
        <v>292</v>
      </c>
      <c r="I54" s="298" t="s">
        <v>291</v>
      </c>
      <c r="J54" s="391" t="s">
        <v>120</v>
      </c>
      <c r="K54" s="298" t="s">
        <v>291</v>
      </c>
      <c r="L54" s="298" t="s">
        <v>198</v>
      </c>
      <c r="M54" s="299" t="s">
        <v>293</v>
      </c>
      <c r="N54" s="299" t="s">
        <v>293</v>
      </c>
      <c r="O54" s="300" t="s">
        <v>292</v>
      </c>
      <c r="P54" s="299" t="s">
        <v>296</v>
      </c>
      <c r="Q54" s="298" t="s">
        <v>296</v>
      </c>
      <c r="R54" s="298" t="s">
        <v>292</v>
      </c>
      <c r="S54" s="298" t="s">
        <v>291</v>
      </c>
      <c r="T54" s="298" t="s">
        <v>291</v>
      </c>
      <c r="U54" s="298" t="s">
        <v>294</v>
      </c>
      <c r="V54" s="298" t="s">
        <v>198</v>
      </c>
      <c r="W54" s="300" t="s">
        <v>295</v>
      </c>
      <c r="X54" s="300" t="s">
        <v>295</v>
      </c>
      <c r="Y54" s="298" t="s">
        <v>292</v>
      </c>
      <c r="Z54" s="301" t="s">
        <v>296</v>
      </c>
      <c r="AA54" s="299" t="s">
        <v>296</v>
      </c>
      <c r="AB54" s="298" t="s">
        <v>292</v>
      </c>
      <c r="AC54" s="298" t="s">
        <v>291</v>
      </c>
      <c r="AD54" s="302" t="s">
        <v>291</v>
      </c>
      <c r="AE54" s="303" t="s">
        <v>294</v>
      </c>
      <c r="AF54" s="304" t="s">
        <v>292</v>
      </c>
      <c r="AG54" s="305" t="s">
        <v>293</v>
      </c>
      <c r="AH54" s="305" t="s">
        <v>293</v>
      </c>
      <c r="AI54" s="366" t="s">
        <v>292</v>
      </c>
      <c r="AJ54" s="55"/>
      <c r="AK54" s="39"/>
      <c r="AL54" s="39"/>
      <c r="AN54" s="29">
        <f t="shared" si="15"/>
        <v>6</v>
      </c>
      <c r="AO54" s="30">
        <f t="shared" si="16"/>
        <v>5</v>
      </c>
      <c r="AP54" s="30">
        <f t="shared" si="17"/>
        <v>6</v>
      </c>
      <c r="AQ54" s="30">
        <f t="shared" si="18"/>
        <v>2</v>
      </c>
      <c r="AR54" s="30">
        <f t="shared" si="19"/>
        <v>0</v>
      </c>
      <c r="AS54" s="88">
        <f t="shared" si="20"/>
        <v>10</v>
      </c>
      <c r="AT54" s="92">
        <f t="shared" si="21"/>
        <v>2</v>
      </c>
      <c r="AU54" s="25"/>
      <c r="AV54" s="140"/>
      <c r="AW54" s="108">
        <f t="shared" si="22"/>
        <v>171</v>
      </c>
    </row>
    <row r="55" spans="1:51" ht="17.25" customHeight="1">
      <c r="A55" s="475" t="s">
        <v>7</v>
      </c>
      <c r="B55" s="45">
        <v>6</v>
      </c>
      <c r="C55" s="230" t="s">
        <v>228</v>
      </c>
      <c r="D55" s="68" t="s">
        <v>4</v>
      </c>
      <c r="E55" s="306" t="s">
        <v>291</v>
      </c>
      <c r="F55" s="307" t="s">
        <v>292</v>
      </c>
      <c r="G55" s="306" t="s">
        <v>198</v>
      </c>
      <c r="H55" s="306" t="s">
        <v>199</v>
      </c>
      <c r="I55" s="306" t="s">
        <v>199</v>
      </c>
      <c r="J55" s="306" t="s">
        <v>198</v>
      </c>
      <c r="K55" s="306" t="s">
        <v>197</v>
      </c>
      <c r="L55" s="306" t="s">
        <v>197</v>
      </c>
      <c r="M55" s="306" t="s">
        <v>198</v>
      </c>
      <c r="N55" s="306" t="s">
        <v>291</v>
      </c>
      <c r="O55" s="306" t="s">
        <v>196</v>
      </c>
      <c r="P55" s="308" t="s">
        <v>293</v>
      </c>
      <c r="Q55" s="306" t="s">
        <v>198</v>
      </c>
      <c r="R55" s="307" t="s">
        <v>295</v>
      </c>
      <c r="S55" s="309" t="s">
        <v>293</v>
      </c>
      <c r="T55" s="306" t="s">
        <v>198</v>
      </c>
      <c r="U55" s="306" t="s">
        <v>197</v>
      </c>
      <c r="V55" s="306" t="s">
        <v>197</v>
      </c>
      <c r="W55" s="306" t="s">
        <v>198</v>
      </c>
      <c r="X55" s="309" t="s">
        <v>291</v>
      </c>
      <c r="Y55" s="309" t="s">
        <v>291</v>
      </c>
      <c r="Z55" s="309" t="s">
        <v>293</v>
      </c>
      <c r="AA55" s="306" t="s">
        <v>198</v>
      </c>
      <c r="AB55" s="306" t="s">
        <v>199</v>
      </c>
      <c r="AC55" s="308" t="s">
        <v>293</v>
      </c>
      <c r="AD55" s="310" t="s">
        <v>292</v>
      </c>
      <c r="AE55" s="311" t="s">
        <v>296</v>
      </c>
      <c r="AF55" s="312" t="s">
        <v>296</v>
      </c>
      <c r="AG55" s="313" t="s">
        <v>292</v>
      </c>
      <c r="AH55" s="313" t="s">
        <v>291</v>
      </c>
      <c r="AI55" s="329" t="s">
        <v>291</v>
      </c>
      <c r="AJ55" s="55"/>
      <c r="AK55" s="39"/>
      <c r="AL55" s="39"/>
      <c r="AN55" s="31">
        <f t="shared" si="15"/>
        <v>6</v>
      </c>
      <c r="AO55" s="32">
        <f t="shared" si="16"/>
        <v>7</v>
      </c>
      <c r="AP55" s="32">
        <f t="shared" si="17"/>
        <v>7</v>
      </c>
      <c r="AQ55" s="32">
        <f t="shared" si="18"/>
        <v>0</v>
      </c>
      <c r="AR55" s="32">
        <f t="shared" si="19"/>
        <v>0</v>
      </c>
      <c r="AS55" s="89">
        <f t="shared" si="20"/>
        <v>10</v>
      </c>
      <c r="AT55" s="93">
        <f t="shared" si="21"/>
        <v>1</v>
      </c>
      <c r="AU55" s="27"/>
      <c r="AV55" s="28"/>
      <c r="AW55" s="99">
        <f t="shared" si="22"/>
        <v>171</v>
      </c>
    </row>
    <row r="56" spans="1:51">
      <c r="A56" s="476"/>
      <c r="B56" s="46">
        <v>7</v>
      </c>
      <c r="C56" s="46" t="s">
        <v>233</v>
      </c>
      <c r="D56" s="68" t="s">
        <v>4</v>
      </c>
      <c r="E56" s="286" t="s">
        <v>292</v>
      </c>
      <c r="F56" s="286" t="s">
        <v>291</v>
      </c>
      <c r="G56" s="286" t="s">
        <v>196</v>
      </c>
      <c r="H56" s="286" t="s">
        <v>294</v>
      </c>
      <c r="I56" s="294" t="s">
        <v>292</v>
      </c>
      <c r="J56" s="286" t="s">
        <v>199</v>
      </c>
      <c r="K56" s="286" t="s">
        <v>291</v>
      </c>
      <c r="L56" s="286" t="s">
        <v>292</v>
      </c>
      <c r="M56" s="286" t="s">
        <v>197</v>
      </c>
      <c r="N56" s="286" t="s">
        <v>197</v>
      </c>
      <c r="O56" s="286" t="s">
        <v>198</v>
      </c>
      <c r="P56" s="286" t="s">
        <v>291</v>
      </c>
      <c r="Q56" s="286" t="s">
        <v>196</v>
      </c>
      <c r="R56" s="286" t="s">
        <v>293</v>
      </c>
      <c r="S56" s="287" t="s">
        <v>292</v>
      </c>
      <c r="T56" s="286" t="s">
        <v>199</v>
      </c>
      <c r="U56" s="286" t="s">
        <v>199</v>
      </c>
      <c r="V56" s="288" t="s">
        <v>292</v>
      </c>
      <c r="W56" s="286" t="s">
        <v>197</v>
      </c>
      <c r="X56" s="286" t="s">
        <v>197</v>
      </c>
      <c r="Y56" s="286" t="s">
        <v>198</v>
      </c>
      <c r="Z56" s="286" t="s">
        <v>291</v>
      </c>
      <c r="AA56" s="286" t="s">
        <v>196</v>
      </c>
      <c r="AB56" s="294" t="s">
        <v>294</v>
      </c>
      <c r="AC56" s="287" t="s">
        <v>292</v>
      </c>
      <c r="AD56" s="314" t="s">
        <v>293</v>
      </c>
      <c r="AE56" s="291" t="s">
        <v>293</v>
      </c>
      <c r="AF56" s="296" t="s">
        <v>292</v>
      </c>
      <c r="AG56" s="293" t="s">
        <v>296</v>
      </c>
      <c r="AH56" s="293" t="s">
        <v>296</v>
      </c>
      <c r="AI56" s="331" t="s">
        <v>292</v>
      </c>
      <c r="AJ56" s="55"/>
      <c r="AK56" s="39"/>
      <c r="AL56" s="39"/>
      <c r="AN56" s="21">
        <f t="shared" si="15"/>
        <v>6</v>
      </c>
      <c r="AO56" s="22">
        <f t="shared" si="16"/>
        <v>6</v>
      </c>
      <c r="AP56" s="22">
        <f t="shared" si="17"/>
        <v>7</v>
      </c>
      <c r="AQ56" s="22">
        <f t="shared" si="18"/>
        <v>2</v>
      </c>
      <c r="AR56" s="22">
        <f t="shared" si="19"/>
        <v>0</v>
      </c>
      <c r="AS56" s="87">
        <f t="shared" si="20"/>
        <v>10</v>
      </c>
      <c r="AT56" s="91">
        <f t="shared" si="21"/>
        <v>0</v>
      </c>
      <c r="AU56" s="23"/>
      <c r="AV56" s="24"/>
      <c r="AW56" s="99">
        <f t="shared" si="22"/>
        <v>171</v>
      </c>
    </row>
    <row r="57" spans="1:51">
      <c r="A57" s="476"/>
      <c r="B57" s="46">
        <v>8</v>
      </c>
      <c r="C57" s="46" t="s">
        <v>190</v>
      </c>
      <c r="D57" s="68" t="s">
        <v>4</v>
      </c>
      <c r="E57" s="286" t="s">
        <v>296</v>
      </c>
      <c r="F57" s="286" t="s">
        <v>197</v>
      </c>
      <c r="G57" s="286" t="s">
        <v>198</v>
      </c>
      <c r="H57" s="306" t="s">
        <v>291</v>
      </c>
      <c r="I57" s="306" t="s">
        <v>291</v>
      </c>
      <c r="J57" s="308" t="s">
        <v>294</v>
      </c>
      <c r="K57" s="306" t="s">
        <v>292</v>
      </c>
      <c r="L57" s="315" t="s">
        <v>293</v>
      </c>
      <c r="M57" s="308" t="s">
        <v>293</v>
      </c>
      <c r="N57" s="306" t="s">
        <v>198</v>
      </c>
      <c r="O57" s="306" t="s">
        <v>197</v>
      </c>
      <c r="P57" s="306" t="s">
        <v>197</v>
      </c>
      <c r="Q57" s="306" t="s">
        <v>198</v>
      </c>
      <c r="R57" s="306" t="s">
        <v>291</v>
      </c>
      <c r="S57" s="286" t="s">
        <v>196</v>
      </c>
      <c r="T57" s="287" t="s">
        <v>294</v>
      </c>
      <c r="U57" s="286" t="s">
        <v>198</v>
      </c>
      <c r="V57" s="286" t="s">
        <v>293</v>
      </c>
      <c r="W57" s="286" t="s">
        <v>199</v>
      </c>
      <c r="X57" s="286" t="s">
        <v>292</v>
      </c>
      <c r="Y57" s="286" t="s">
        <v>296</v>
      </c>
      <c r="Z57" s="286" t="s">
        <v>197</v>
      </c>
      <c r="AA57" s="286" t="s">
        <v>198</v>
      </c>
      <c r="AB57" s="294" t="s">
        <v>291</v>
      </c>
      <c r="AC57" s="294" t="s">
        <v>291</v>
      </c>
      <c r="AD57" s="288" t="s">
        <v>292</v>
      </c>
      <c r="AE57" s="291" t="s">
        <v>292</v>
      </c>
      <c r="AF57" s="296" t="s">
        <v>293</v>
      </c>
      <c r="AG57" s="293" t="s">
        <v>293</v>
      </c>
      <c r="AH57" s="293" t="s">
        <v>292</v>
      </c>
      <c r="AI57" s="331" t="s">
        <v>296</v>
      </c>
      <c r="AJ57" s="55"/>
      <c r="AK57" s="39"/>
      <c r="AL57" s="39"/>
      <c r="AN57" s="21">
        <f t="shared" si="15"/>
        <v>7</v>
      </c>
      <c r="AO57" s="22">
        <f t="shared" si="16"/>
        <v>6</v>
      </c>
      <c r="AP57" s="22">
        <f t="shared" si="17"/>
        <v>6</v>
      </c>
      <c r="AQ57" s="22">
        <f t="shared" si="18"/>
        <v>2</v>
      </c>
      <c r="AR57" s="22">
        <f t="shared" si="19"/>
        <v>0</v>
      </c>
      <c r="AS57" s="87">
        <f t="shared" si="20"/>
        <v>10</v>
      </c>
      <c r="AT57" s="91">
        <f t="shared" si="21"/>
        <v>0</v>
      </c>
      <c r="AU57" s="23"/>
      <c r="AV57" s="24"/>
      <c r="AW57" s="99">
        <f t="shared" si="22"/>
        <v>171.5</v>
      </c>
    </row>
    <row r="58" spans="1:51">
      <c r="A58" s="476"/>
      <c r="B58" s="46">
        <v>9</v>
      </c>
      <c r="C58" s="46" t="s">
        <v>230</v>
      </c>
      <c r="D58" s="69" t="s">
        <v>4</v>
      </c>
      <c r="E58" s="286" t="s">
        <v>293</v>
      </c>
      <c r="F58" s="294" t="s">
        <v>292</v>
      </c>
      <c r="G58" s="286" t="s">
        <v>197</v>
      </c>
      <c r="H58" s="286" t="s">
        <v>197</v>
      </c>
      <c r="I58" s="286" t="s">
        <v>198</v>
      </c>
      <c r="J58" s="286" t="s">
        <v>291</v>
      </c>
      <c r="K58" s="288" t="s">
        <v>295</v>
      </c>
      <c r="L58" s="288" t="s">
        <v>292</v>
      </c>
      <c r="M58" s="316" t="s">
        <v>292</v>
      </c>
      <c r="N58" s="288" t="s">
        <v>295</v>
      </c>
      <c r="O58" s="286" t="s">
        <v>199</v>
      </c>
      <c r="P58" s="286" t="s">
        <v>198</v>
      </c>
      <c r="Q58" s="286" t="s">
        <v>197</v>
      </c>
      <c r="R58" s="286" t="s">
        <v>197</v>
      </c>
      <c r="S58" s="286" t="s">
        <v>198</v>
      </c>
      <c r="T58" s="286" t="s">
        <v>291</v>
      </c>
      <c r="U58" s="286" t="s">
        <v>196</v>
      </c>
      <c r="V58" s="288" t="s">
        <v>295</v>
      </c>
      <c r="W58" s="294" t="s">
        <v>292</v>
      </c>
      <c r="X58" s="294" t="s">
        <v>293</v>
      </c>
      <c r="Y58" s="286" t="s">
        <v>293</v>
      </c>
      <c r="Z58" s="286" t="s">
        <v>198</v>
      </c>
      <c r="AA58" s="286" t="s">
        <v>197</v>
      </c>
      <c r="AB58" s="286" t="s">
        <v>197</v>
      </c>
      <c r="AC58" s="286" t="s">
        <v>198</v>
      </c>
      <c r="AD58" s="286" t="s">
        <v>291</v>
      </c>
      <c r="AE58" s="291" t="s">
        <v>291</v>
      </c>
      <c r="AF58" s="394" t="s">
        <v>136</v>
      </c>
      <c r="AG58" s="317" t="s">
        <v>292</v>
      </c>
      <c r="AH58" s="318" t="s">
        <v>293</v>
      </c>
      <c r="AI58" s="367" t="s">
        <v>295</v>
      </c>
      <c r="AJ58" s="55"/>
      <c r="AK58" s="39"/>
      <c r="AL58" s="39"/>
      <c r="AN58" s="21">
        <f t="shared" si="15"/>
        <v>6</v>
      </c>
      <c r="AO58" s="22">
        <f t="shared" si="16"/>
        <v>5</v>
      </c>
      <c r="AP58" s="22">
        <f t="shared" si="17"/>
        <v>6</v>
      </c>
      <c r="AQ58" s="22">
        <f t="shared" si="18"/>
        <v>0</v>
      </c>
      <c r="AR58" s="22">
        <f t="shared" si="19"/>
        <v>0</v>
      </c>
      <c r="AS58" s="87">
        <f t="shared" si="20"/>
        <v>10</v>
      </c>
      <c r="AT58" s="91">
        <f t="shared" si="21"/>
        <v>4</v>
      </c>
      <c r="AU58" s="23"/>
      <c r="AV58" s="24"/>
      <c r="AW58" s="99">
        <f t="shared" si="22"/>
        <v>171</v>
      </c>
    </row>
    <row r="59" spans="1:51" ht="17.25" thickBot="1">
      <c r="A59" s="477"/>
      <c r="B59" s="48">
        <v>10</v>
      </c>
      <c r="C59" s="48" t="s">
        <v>231</v>
      </c>
      <c r="D59" s="70" t="s">
        <v>4</v>
      </c>
      <c r="E59" s="298" t="s">
        <v>292</v>
      </c>
      <c r="F59" s="301" t="s">
        <v>199</v>
      </c>
      <c r="G59" s="298" t="s">
        <v>199</v>
      </c>
      <c r="H59" s="298" t="s">
        <v>198</v>
      </c>
      <c r="I59" s="298" t="s">
        <v>197</v>
      </c>
      <c r="J59" s="298" t="s">
        <v>197</v>
      </c>
      <c r="K59" s="298" t="s">
        <v>198</v>
      </c>
      <c r="L59" s="298" t="s">
        <v>291</v>
      </c>
      <c r="M59" s="391" t="s">
        <v>136</v>
      </c>
      <c r="N59" s="298" t="s">
        <v>293</v>
      </c>
      <c r="O59" s="298" t="s">
        <v>292</v>
      </c>
      <c r="P59" s="298" t="s">
        <v>199</v>
      </c>
      <c r="Q59" s="298" t="s">
        <v>199</v>
      </c>
      <c r="R59" s="300" t="s">
        <v>125</v>
      </c>
      <c r="S59" s="298" t="s">
        <v>197</v>
      </c>
      <c r="T59" s="298" t="s">
        <v>197</v>
      </c>
      <c r="U59" s="298" t="s">
        <v>198</v>
      </c>
      <c r="V59" s="298" t="s">
        <v>291</v>
      </c>
      <c r="W59" s="298" t="s">
        <v>196</v>
      </c>
      <c r="X59" s="301" t="s">
        <v>293</v>
      </c>
      <c r="Y59" s="298" t="s">
        <v>198</v>
      </c>
      <c r="Z59" s="300" t="s">
        <v>295</v>
      </c>
      <c r="AA59" s="301" t="s">
        <v>293</v>
      </c>
      <c r="AB59" s="298" t="s">
        <v>198</v>
      </c>
      <c r="AC59" s="298" t="s">
        <v>197</v>
      </c>
      <c r="AD59" s="302" t="s">
        <v>296</v>
      </c>
      <c r="AE59" s="319" t="s">
        <v>292</v>
      </c>
      <c r="AF59" s="395" t="s">
        <v>306</v>
      </c>
      <c r="AG59" s="320" t="s">
        <v>291</v>
      </c>
      <c r="AH59" s="321" t="s">
        <v>295</v>
      </c>
      <c r="AI59" s="368" t="s">
        <v>292</v>
      </c>
      <c r="AJ59" s="56"/>
      <c r="AK59" s="39"/>
      <c r="AL59" s="39"/>
      <c r="AN59" s="29">
        <f t="shared" si="15"/>
        <v>6</v>
      </c>
      <c r="AO59" s="30">
        <f t="shared" si="16"/>
        <v>7</v>
      </c>
      <c r="AP59" s="30">
        <f t="shared" si="17"/>
        <v>5</v>
      </c>
      <c r="AQ59" s="30">
        <f t="shared" si="18"/>
        <v>0</v>
      </c>
      <c r="AR59" s="30">
        <f t="shared" si="19"/>
        <v>0</v>
      </c>
      <c r="AS59" s="88">
        <f t="shared" si="20"/>
        <v>10</v>
      </c>
      <c r="AT59" s="92">
        <f t="shared" si="21"/>
        <v>3</v>
      </c>
      <c r="AU59" s="25"/>
      <c r="AV59" s="26"/>
      <c r="AW59" s="99">
        <f t="shared" si="22"/>
        <v>171</v>
      </c>
    </row>
    <row r="60" spans="1:51" ht="16.5" customHeight="1">
      <c r="A60" s="475" t="s">
        <v>24</v>
      </c>
      <c r="B60" s="45">
        <v>11</v>
      </c>
      <c r="C60" s="179" t="s">
        <v>157</v>
      </c>
      <c r="D60" s="181" t="s">
        <v>4</v>
      </c>
      <c r="E60" s="346" t="s">
        <v>297</v>
      </c>
      <c r="F60" s="346" t="s">
        <v>297</v>
      </c>
      <c r="G60" s="346" t="s">
        <v>298</v>
      </c>
      <c r="H60" s="347" t="s">
        <v>198</v>
      </c>
      <c r="I60" s="347" t="s">
        <v>299</v>
      </c>
      <c r="J60" s="346" t="s">
        <v>199</v>
      </c>
      <c r="K60" s="346" t="s">
        <v>300</v>
      </c>
      <c r="L60" s="346" t="s">
        <v>197</v>
      </c>
      <c r="M60" s="346" t="s">
        <v>197</v>
      </c>
      <c r="N60" s="346" t="s">
        <v>198</v>
      </c>
      <c r="O60" s="347" t="s">
        <v>297</v>
      </c>
      <c r="P60" s="347" t="s">
        <v>297</v>
      </c>
      <c r="Q60" s="402" t="s">
        <v>297</v>
      </c>
      <c r="R60" s="346" t="s">
        <v>198</v>
      </c>
      <c r="S60" s="348" t="s">
        <v>301</v>
      </c>
      <c r="T60" s="346" t="s">
        <v>299</v>
      </c>
      <c r="U60" s="346" t="s">
        <v>198</v>
      </c>
      <c r="V60" s="347" t="s">
        <v>197</v>
      </c>
      <c r="W60" s="347" t="s">
        <v>197</v>
      </c>
      <c r="X60" s="346" t="s">
        <v>198</v>
      </c>
      <c r="Y60" s="346" t="s">
        <v>297</v>
      </c>
      <c r="Z60" s="346" t="s">
        <v>196</v>
      </c>
      <c r="AA60" s="346" t="s">
        <v>297</v>
      </c>
      <c r="AB60" s="346" t="s">
        <v>300</v>
      </c>
      <c r="AC60" s="346" t="s">
        <v>299</v>
      </c>
      <c r="AD60" s="348" t="s">
        <v>300</v>
      </c>
      <c r="AE60" s="346" t="s">
        <v>300</v>
      </c>
      <c r="AF60" s="346" t="s">
        <v>302</v>
      </c>
      <c r="AG60" s="346" t="s">
        <v>302</v>
      </c>
      <c r="AH60" s="346" t="s">
        <v>300</v>
      </c>
      <c r="AI60" s="359" t="s">
        <v>297</v>
      </c>
      <c r="AJ60" s="56"/>
      <c r="AK60" s="41"/>
      <c r="AL60" s="41"/>
      <c r="AN60" s="31">
        <f t="shared" si="15"/>
        <v>6</v>
      </c>
      <c r="AO60" s="32">
        <f t="shared" si="16"/>
        <v>4</v>
      </c>
      <c r="AP60" s="32">
        <f t="shared" si="17"/>
        <v>9</v>
      </c>
      <c r="AQ60" s="32">
        <f t="shared" si="18"/>
        <v>1</v>
      </c>
      <c r="AR60" s="32">
        <f t="shared" si="19"/>
        <v>0</v>
      </c>
      <c r="AS60" s="89">
        <f t="shared" si="20"/>
        <v>10</v>
      </c>
      <c r="AT60" s="93">
        <f t="shared" si="21"/>
        <v>1</v>
      </c>
      <c r="AU60" s="27"/>
      <c r="AV60" s="28"/>
      <c r="AW60" s="99">
        <f t="shared" si="22"/>
        <v>171</v>
      </c>
    </row>
    <row r="61" spans="1:51">
      <c r="A61" s="476"/>
      <c r="B61" s="46">
        <v>13</v>
      </c>
      <c r="C61" s="231" t="s">
        <v>234</v>
      </c>
      <c r="D61" s="193"/>
      <c r="E61" s="346" t="s">
        <v>197</v>
      </c>
      <c r="F61" s="346" t="s">
        <v>198</v>
      </c>
      <c r="G61" s="347" t="s">
        <v>297</v>
      </c>
      <c r="H61" s="347" t="s">
        <v>196</v>
      </c>
      <c r="I61" s="346" t="s">
        <v>297</v>
      </c>
      <c r="J61" s="346" t="s">
        <v>300</v>
      </c>
      <c r="K61" s="346" t="s">
        <v>299</v>
      </c>
      <c r="L61" s="346" t="s">
        <v>299</v>
      </c>
      <c r="M61" s="346" t="s">
        <v>198</v>
      </c>
      <c r="N61" s="347" t="s">
        <v>197</v>
      </c>
      <c r="O61" s="347" t="s">
        <v>197</v>
      </c>
      <c r="P61" s="346" t="s">
        <v>198</v>
      </c>
      <c r="Q61" s="346" t="s">
        <v>297</v>
      </c>
      <c r="R61" s="346" t="s">
        <v>196</v>
      </c>
      <c r="S61" s="346" t="s">
        <v>299</v>
      </c>
      <c r="T61" s="346" t="s">
        <v>300</v>
      </c>
      <c r="U61" s="347" t="s">
        <v>199</v>
      </c>
      <c r="V61" s="347" t="s">
        <v>199</v>
      </c>
      <c r="W61" s="346" t="s">
        <v>198</v>
      </c>
      <c r="X61" s="346" t="s">
        <v>197</v>
      </c>
      <c r="Y61" s="346" t="s">
        <v>197</v>
      </c>
      <c r="Z61" s="346" t="s">
        <v>198</v>
      </c>
      <c r="AA61" s="348" t="s">
        <v>301</v>
      </c>
      <c r="AB61" s="346" t="s">
        <v>297</v>
      </c>
      <c r="AC61" s="348" t="s">
        <v>300</v>
      </c>
      <c r="AD61" s="346" t="s">
        <v>300</v>
      </c>
      <c r="AE61" s="346" t="s">
        <v>299</v>
      </c>
      <c r="AF61" s="346" t="s">
        <v>299</v>
      </c>
      <c r="AG61" s="346" t="s">
        <v>300</v>
      </c>
      <c r="AH61" s="346" t="s">
        <v>302</v>
      </c>
      <c r="AI61" s="360" t="s">
        <v>302</v>
      </c>
      <c r="AJ61" s="56"/>
      <c r="AK61" s="41"/>
      <c r="AL61" s="41"/>
      <c r="AN61" s="21">
        <f t="shared" si="15"/>
        <v>7</v>
      </c>
      <c r="AO61" s="22">
        <f t="shared" si="16"/>
        <v>7</v>
      </c>
      <c r="AP61" s="22">
        <f t="shared" si="17"/>
        <v>6</v>
      </c>
      <c r="AQ61" s="22">
        <f t="shared" si="18"/>
        <v>0</v>
      </c>
      <c r="AR61" s="22">
        <f t="shared" si="19"/>
        <v>0</v>
      </c>
      <c r="AS61" s="87">
        <f t="shared" si="20"/>
        <v>10</v>
      </c>
      <c r="AT61" s="91">
        <f t="shared" si="21"/>
        <v>1</v>
      </c>
      <c r="AU61" s="23"/>
      <c r="AV61" s="24"/>
      <c r="AW61" s="99">
        <f t="shared" si="22"/>
        <v>171.5</v>
      </c>
    </row>
    <row r="62" spans="1:51">
      <c r="A62" s="476"/>
      <c r="B62" s="46">
        <v>14</v>
      </c>
      <c r="C62" s="179" t="s">
        <v>202</v>
      </c>
      <c r="D62" s="182" t="s">
        <v>4</v>
      </c>
      <c r="E62" s="346" t="s">
        <v>198</v>
      </c>
      <c r="F62" s="346" t="s">
        <v>197</v>
      </c>
      <c r="G62" s="347" t="s">
        <v>197</v>
      </c>
      <c r="H62" s="347" t="s">
        <v>198</v>
      </c>
      <c r="I62" s="346" t="s">
        <v>297</v>
      </c>
      <c r="J62" s="346" t="s">
        <v>196</v>
      </c>
      <c r="K62" s="346" t="s">
        <v>297</v>
      </c>
      <c r="L62" s="346" t="s">
        <v>300</v>
      </c>
      <c r="M62" s="346" t="s">
        <v>199</v>
      </c>
      <c r="N62" s="347" t="s">
        <v>199</v>
      </c>
      <c r="O62" s="347" t="s">
        <v>198</v>
      </c>
      <c r="P62" s="346" t="s">
        <v>197</v>
      </c>
      <c r="Q62" s="346" t="s">
        <v>197</v>
      </c>
      <c r="R62" s="346" t="s">
        <v>198</v>
      </c>
      <c r="S62" s="346" t="s">
        <v>297</v>
      </c>
      <c r="T62" s="346" t="s">
        <v>196</v>
      </c>
      <c r="U62" s="347" t="s">
        <v>299</v>
      </c>
      <c r="V62" s="347" t="s">
        <v>198</v>
      </c>
      <c r="W62" s="346" t="s">
        <v>199</v>
      </c>
      <c r="X62" s="346" t="s">
        <v>199</v>
      </c>
      <c r="Y62" s="346" t="s">
        <v>300</v>
      </c>
      <c r="Z62" s="346" t="s">
        <v>197</v>
      </c>
      <c r="AA62" s="346" t="s">
        <v>302</v>
      </c>
      <c r="AB62" s="346" t="s">
        <v>300</v>
      </c>
      <c r="AC62" s="346" t="s">
        <v>297</v>
      </c>
      <c r="AD62" s="346" t="s">
        <v>297</v>
      </c>
      <c r="AE62" s="346" t="s">
        <v>298</v>
      </c>
      <c r="AF62" s="346" t="s">
        <v>300</v>
      </c>
      <c r="AG62" s="346" t="s">
        <v>299</v>
      </c>
      <c r="AH62" s="346" t="s">
        <v>299</v>
      </c>
      <c r="AI62" s="360" t="s">
        <v>300</v>
      </c>
      <c r="AJ62" s="56"/>
      <c r="AK62" s="41"/>
      <c r="AL62" s="41"/>
      <c r="AN62" s="21">
        <f t="shared" si="15"/>
        <v>6</v>
      </c>
      <c r="AO62" s="22">
        <f t="shared" si="16"/>
        <v>7</v>
      </c>
      <c r="AP62" s="22">
        <f t="shared" si="17"/>
        <v>7</v>
      </c>
      <c r="AQ62" s="22">
        <f t="shared" si="18"/>
        <v>1</v>
      </c>
      <c r="AR62" s="22">
        <f t="shared" si="19"/>
        <v>0</v>
      </c>
      <c r="AS62" s="87">
        <f t="shared" si="20"/>
        <v>10</v>
      </c>
      <c r="AT62" s="91">
        <f t="shared" si="21"/>
        <v>0</v>
      </c>
      <c r="AU62" s="23"/>
      <c r="AV62" s="24"/>
      <c r="AW62" s="99">
        <f t="shared" si="22"/>
        <v>171</v>
      </c>
    </row>
    <row r="63" spans="1:51">
      <c r="A63" s="476"/>
      <c r="B63" s="46">
        <v>15</v>
      </c>
      <c r="C63" s="179" t="s">
        <v>235</v>
      </c>
      <c r="D63" s="182" t="s">
        <v>4</v>
      </c>
      <c r="E63" s="346" t="s">
        <v>199</v>
      </c>
      <c r="F63" s="346" t="s">
        <v>199</v>
      </c>
      <c r="G63" s="346" t="s">
        <v>198</v>
      </c>
      <c r="H63" s="346" t="s">
        <v>197</v>
      </c>
      <c r="I63" s="347" t="s">
        <v>197</v>
      </c>
      <c r="J63" s="347" t="s">
        <v>198</v>
      </c>
      <c r="K63" s="348" t="s">
        <v>300</v>
      </c>
      <c r="L63" s="346" t="s">
        <v>196</v>
      </c>
      <c r="M63" s="348" t="s">
        <v>301</v>
      </c>
      <c r="N63" s="346" t="s">
        <v>198</v>
      </c>
      <c r="O63" s="346" t="s">
        <v>199</v>
      </c>
      <c r="P63" s="347" t="s">
        <v>199</v>
      </c>
      <c r="Q63" s="347" t="s">
        <v>198</v>
      </c>
      <c r="R63" s="346" t="s">
        <v>197</v>
      </c>
      <c r="S63" s="346" t="s">
        <v>197</v>
      </c>
      <c r="T63" s="346" t="s">
        <v>198</v>
      </c>
      <c r="U63" s="346" t="s">
        <v>297</v>
      </c>
      <c r="V63" s="346" t="s">
        <v>196</v>
      </c>
      <c r="W63" s="347" t="s">
        <v>297</v>
      </c>
      <c r="X63" s="347" t="s">
        <v>300</v>
      </c>
      <c r="Y63" s="346" t="s">
        <v>299</v>
      </c>
      <c r="Z63" s="346" t="s">
        <v>299</v>
      </c>
      <c r="AA63" s="346" t="s">
        <v>198</v>
      </c>
      <c r="AB63" s="346" t="s">
        <v>197</v>
      </c>
      <c r="AC63" s="346" t="s">
        <v>302</v>
      </c>
      <c r="AD63" s="346" t="s">
        <v>300</v>
      </c>
      <c r="AE63" s="346" t="s">
        <v>297</v>
      </c>
      <c r="AF63" s="346" t="s">
        <v>297</v>
      </c>
      <c r="AG63" s="348" t="s">
        <v>301</v>
      </c>
      <c r="AH63" s="346" t="s">
        <v>300</v>
      </c>
      <c r="AI63" s="361" t="s">
        <v>301</v>
      </c>
      <c r="AJ63" s="56"/>
      <c r="AK63" s="41"/>
      <c r="AL63" s="41"/>
      <c r="AN63" s="21">
        <f t="shared" si="15"/>
        <v>6</v>
      </c>
      <c r="AO63" s="22">
        <f t="shared" si="16"/>
        <v>6</v>
      </c>
      <c r="AP63" s="22">
        <f t="shared" si="17"/>
        <v>6</v>
      </c>
      <c r="AQ63" s="22">
        <f t="shared" si="18"/>
        <v>0</v>
      </c>
      <c r="AR63" s="22">
        <f t="shared" si="19"/>
        <v>0</v>
      </c>
      <c r="AS63" s="87">
        <f t="shared" si="20"/>
        <v>10</v>
      </c>
      <c r="AT63" s="91">
        <f t="shared" si="21"/>
        <v>3</v>
      </c>
      <c r="AU63" s="33"/>
      <c r="AV63" s="34"/>
      <c r="AW63" s="99">
        <f t="shared" si="22"/>
        <v>171</v>
      </c>
    </row>
    <row r="64" spans="1:51" ht="16.5" customHeight="1" thickBot="1">
      <c r="A64" s="477"/>
      <c r="B64" s="48">
        <v>16</v>
      </c>
      <c r="C64" s="180" t="s">
        <v>158</v>
      </c>
      <c r="D64" s="183" t="s">
        <v>4</v>
      </c>
      <c r="E64" s="349" t="s">
        <v>298</v>
      </c>
      <c r="F64" s="349" t="s">
        <v>198</v>
      </c>
      <c r="G64" s="350" t="s">
        <v>299</v>
      </c>
      <c r="H64" s="350" t="s">
        <v>199</v>
      </c>
      <c r="I64" s="349" t="s">
        <v>198</v>
      </c>
      <c r="J64" s="349" t="s">
        <v>197</v>
      </c>
      <c r="K64" s="349" t="s">
        <v>197</v>
      </c>
      <c r="L64" s="349" t="s">
        <v>198</v>
      </c>
      <c r="M64" s="349" t="s">
        <v>297</v>
      </c>
      <c r="N64" s="350" t="s">
        <v>196</v>
      </c>
      <c r="O64" s="350" t="s">
        <v>298</v>
      </c>
      <c r="P64" s="349" t="s">
        <v>300</v>
      </c>
      <c r="Q64" s="349" t="s">
        <v>199</v>
      </c>
      <c r="R64" s="351" t="s">
        <v>301</v>
      </c>
      <c r="S64" s="349" t="s">
        <v>198</v>
      </c>
      <c r="T64" s="349" t="s">
        <v>197</v>
      </c>
      <c r="U64" s="350" t="s">
        <v>197</v>
      </c>
      <c r="V64" s="350" t="s">
        <v>198</v>
      </c>
      <c r="W64" s="351" t="s">
        <v>301</v>
      </c>
      <c r="X64" s="349" t="s">
        <v>196</v>
      </c>
      <c r="Y64" s="351" t="s">
        <v>300</v>
      </c>
      <c r="Z64" s="349" t="s">
        <v>198</v>
      </c>
      <c r="AA64" s="349" t="s">
        <v>299</v>
      </c>
      <c r="AB64" s="351" t="s">
        <v>301</v>
      </c>
      <c r="AC64" s="349" t="s">
        <v>300</v>
      </c>
      <c r="AD64" s="349" t="s">
        <v>302</v>
      </c>
      <c r="AE64" s="349" t="s">
        <v>302</v>
      </c>
      <c r="AF64" s="349" t="s">
        <v>300</v>
      </c>
      <c r="AG64" s="349" t="s">
        <v>297</v>
      </c>
      <c r="AH64" s="349" t="s">
        <v>297</v>
      </c>
      <c r="AI64" s="362" t="s">
        <v>297</v>
      </c>
      <c r="AJ64" s="56"/>
      <c r="AK64" s="41"/>
      <c r="AL64" s="41"/>
      <c r="AN64" s="29">
        <f t="shared" si="15"/>
        <v>6</v>
      </c>
      <c r="AO64" s="30">
        <f t="shared" si="16"/>
        <v>4</v>
      </c>
      <c r="AP64" s="30">
        <f t="shared" si="17"/>
        <v>6</v>
      </c>
      <c r="AQ64" s="30">
        <f t="shared" si="18"/>
        <v>2</v>
      </c>
      <c r="AR64" s="30">
        <f t="shared" si="19"/>
        <v>0</v>
      </c>
      <c r="AS64" s="88">
        <f t="shared" si="20"/>
        <v>10</v>
      </c>
      <c r="AT64" s="92">
        <f t="shared" si="21"/>
        <v>3</v>
      </c>
      <c r="AU64" s="25"/>
      <c r="AV64" s="26"/>
      <c r="AW64" s="99">
        <f t="shared" si="22"/>
        <v>171</v>
      </c>
    </row>
    <row r="65" spans="1:49">
      <c r="A65" s="475" t="s">
        <v>16</v>
      </c>
      <c r="B65" s="45">
        <v>17</v>
      </c>
      <c r="C65" s="72" t="s">
        <v>184</v>
      </c>
      <c r="D65" s="68"/>
      <c r="E65" s="352" t="s">
        <v>297</v>
      </c>
      <c r="F65" s="352" t="s">
        <v>298</v>
      </c>
      <c r="G65" s="352" t="s">
        <v>300</v>
      </c>
      <c r="H65" s="353" t="s">
        <v>199</v>
      </c>
      <c r="I65" s="353" t="s">
        <v>199</v>
      </c>
      <c r="J65" s="352" t="s">
        <v>198</v>
      </c>
      <c r="K65" s="352" t="s">
        <v>197</v>
      </c>
      <c r="L65" s="352" t="s">
        <v>197</v>
      </c>
      <c r="M65" s="352" t="s">
        <v>198</v>
      </c>
      <c r="N65" s="354" t="s">
        <v>301</v>
      </c>
      <c r="O65" s="353" t="s">
        <v>196</v>
      </c>
      <c r="P65" s="355" t="s">
        <v>300</v>
      </c>
      <c r="Q65" s="352" t="s">
        <v>300</v>
      </c>
      <c r="R65" s="356" t="s">
        <v>299</v>
      </c>
      <c r="S65" s="356" t="s">
        <v>299</v>
      </c>
      <c r="T65" s="352" t="s">
        <v>198</v>
      </c>
      <c r="U65" s="352" t="s">
        <v>197</v>
      </c>
      <c r="V65" s="353" t="s">
        <v>197</v>
      </c>
      <c r="W65" s="353" t="s">
        <v>198</v>
      </c>
      <c r="X65" s="352" t="s">
        <v>297</v>
      </c>
      <c r="Y65" s="352" t="s">
        <v>196</v>
      </c>
      <c r="Z65" s="352" t="s">
        <v>299</v>
      </c>
      <c r="AA65" s="352" t="s">
        <v>198</v>
      </c>
      <c r="AB65" s="352" t="s">
        <v>299</v>
      </c>
      <c r="AC65" s="352" t="s">
        <v>299</v>
      </c>
      <c r="AD65" s="352" t="s">
        <v>300</v>
      </c>
      <c r="AE65" s="352" t="s">
        <v>302</v>
      </c>
      <c r="AF65" s="352" t="s">
        <v>302</v>
      </c>
      <c r="AG65" s="352" t="s">
        <v>300</v>
      </c>
      <c r="AH65" s="352" t="s">
        <v>297</v>
      </c>
      <c r="AI65" s="363" t="s">
        <v>301</v>
      </c>
      <c r="AJ65" s="56"/>
      <c r="AK65" s="41"/>
      <c r="AL65" s="41"/>
      <c r="AN65" s="31">
        <f t="shared" si="15"/>
        <v>6</v>
      </c>
      <c r="AO65" s="32">
        <f t="shared" si="16"/>
        <v>7</v>
      </c>
      <c r="AP65" s="32">
        <f t="shared" si="17"/>
        <v>5</v>
      </c>
      <c r="AQ65" s="32">
        <f t="shared" si="18"/>
        <v>1</v>
      </c>
      <c r="AR65" s="32">
        <f t="shared" si="19"/>
        <v>0</v>
      </c>
      <c r="AS65" s="89">
        <f t="shared" si="20"/>
        <v>10</v>
      </c>
      <c r="AT65" s="93">
        <f t="shared" si="21"/>
        <v>2</v>
      </c>
      <c r="AU65" s="27"/>
      <c r="AV65" s="28"/>
      <c r="AW65" s="99">
        <f t="shared" si="22"/>
        <v>171</v>
      </c>
    </row>
    <row r="66" spans="1:49">
      <c r="A66" s="476"/>
      <c r="B66" s="46">
        <v>18</v>
      </c>
      <c r="C66" s="72" t="s">
        <v>159</v>
      </c>
      <c r="D66" s="68" t="s">
        <v>4</v>
      </c>
      <c r="E66" s="346" t="s">
        <v>198</v>
      </c>
      <c r="F66" s="346" t="s">
        <v>297</v>
      </c>
      <c r="G66" s="346" t="s">
        <v>196</v>
      </c>
      <c r="H66" s="347" t="s">
        <v>297</v>
      </c>
      <c r="I66" s="347" t="s">
        <v>300</v>
      </c>
      <c r="J66" s="346" t="s">
        <v>199</v>
      </c>
      <c r="K66" s="346" t="s">
        <v>299</v>
      </c>
      <c r="L66" s="346" t="s">
        <v>198</v>
      </c>
      <c r="M66" s="346" t="s">
        <v>197</v>
      </c>
      <c r="N66" s="346" t="s">
        <v>197</v>
      </c>
      <c r="O66" s="347" t="s">
        <v>198</v>
      </c>
      <c r="P66" s="347" t="s">
        <v>297</v>
      </c>
      <c r="Q66" s="348" t="s">
        <v>323</v>
      </c>
      <c r="R66" s="346" t="s">
        <v>299</v>
      </c>
      <c r="S66" s="346" t="s">
        <v>198</v>
      </c>
      <c r="T66" s="346" t="s">
        <v>299</v>
      </c>
      <c r="U66" s="348" t="s">
        <v>301</v>
      </c>
      <c r="V66" s="347" t="s">
        <v>300</v>
      </c>
      <c r="W66" s="347" t="s">
        <v>197</v>
      </c>
      <c r="X66" s="346" t="s">
        <v>197</v>
      </c>
      <c r="Y66" s="346" t="s">
        <v>198</v>
      </c>
      <c r="Z66" s="346" t="s">
        <v>297</v>
      </c>
      <c r="AA66" s="346" t="s">
        <v>196</v>
      </c>
      <c r="AB66" s="346" t="s">
        <v>299</v>
      </c>
      <c r="AC66" s="346" t="s">
        <v>300</v>
      </c>
      <c r="AD66" s="346" t="s">
        <v>299</v>
      </c>
      <c r="AE66" s="346" t="s">
        <v>299</v>
      </c>
      <c r="AF66" s="346" t="s">
        <v>300</v>
      </c>
      <c r="AG66" s="346" t="s">
        <v>302</v>
      </c>
      <c r="AH66" s="346" t="s">
        <v>302</v>
      </c>
      <c r="AI66" s="360" t="s">
        <v>300</v>
      </c>
      <c r="AJ66" s="56"/>
      <c r="AK66" s="41"/>
      <c r="AL66" s="41"/>
      <c r="AN66" s="21">
        <f t="shared" si="15"/>
        <v>6</v>
      </c>
      <c r="AO66" s="22">
        <f t="shared" si="16"/>
        <v>7</v>
      </c>
      <c r="AP66" s="22">
        <f t="shared" si="17"/>
        <v>6</v>
      </c>
      <c r="AQ66" s="22">
        <f t="shared" si="18"/>
        <v>0</v>
      </c>
      <c r="AR66" s="22">
        <f t="shared" si="19"/>
        <v>0</v>
      </c>
      <c r="AS66" s="87">
        <f t="shared" si="20"/>
        <v>10</v>
      </c>
      <c r="AT66" s="91">
        <f t="shared" si="21"/>
        <v>2</v>
      </c>
      <c r="AU66" s="23"/>
      <c r="AV66" s="24"/>
      <c r="AW66" s="99">
        <f t="shared" si="22"/>
        <v>171</v>
      </c>
    </row>
    <row r="67" spans="1:49">
      <c r="A67" s="476"/>
      <c r="B67" s="46">
        <v>19</v>
      </c>
      <c r="C67" s="72" t="s">
        <v>203</v>
      </c>
      <c r="D67" s="68" t="s">
        <v>4</v>
      </c>
      <c r="E67" s="346" t="s">
        <v>197</v>
      </c>
      <c r="F67" s="346" t="s">
        <v>197</v>
      </c>
      <c r="G67" s="346" t="s">
        <v>198</v>
      </c>
      <c r="H67" s="357" t="s">
        <v>300</v>
      </c>
      <c r="I67" s="357" t="s">
        <v>301</v>
      </c>
      <c r="J67" s="348" t="s">
        <v>301</v>
      </c>
      <c r="K67" s="346" t="s">
        <v>198</v>
      </c>
      <c r="L67" s="346" t="s">
        <v>199</v>
      </c>
      <c r="M67" s="346" t="s">
        <v>199</v>
      </c>
      <c r="N67" s="346" t="s">
        <v>300</v>
      </c>
      <c r="O67" s="347" t="s">
        <v>197</v>
      </c>
      <c r="P67" s="347" t="s">
        <v>197</v>
      </c>
      <c r="Q67" s="346" t="s">
        <v>198</v>
      </c>
      <c r="R67" s="346" t="s">
        <v>297</v>
      </c>
      <c r="S67" s="346" t="s">
        <v>196</v>
      </c>
      <c r="T67" s="348" t="s">
        <v>301</v>
      </c>
      <c r="U67" s="346" t="s">
        <v>300</v>
      </c>
      <c r="V67" s="347" t="s">
        <v>199</v>
      </c>
      <c r="W67" s="347" t="s">
        <v>199</v>
      </c>
      <c r="X67" s="346" t="s">
        <v>198</v>
      </c>
      <c r="Y67" s="346" t="s">
        <v>197</v>
      </c>
      <c r="Z67" s="346" t="s">
        <v>197</v>
      </c>
      <c r="AA67" s="346" t="s">
        <v>198</v>
      </c>
      <c r="AB67" s="346" t="s">
        <v>297</v>
      </c>
      <c r="AC67" s="346" t="s">
        <v>297</v>
      </c>
      <c r="AD67" s="346" t="s">
        <v>299</v>
      </c>
      <c r="AE67" s="346" t="s">
        <v>300</v>
      </c>
      <c r="AF67" s="346" t="s">
        <v>299</v>
      </c>
      <c r="AG67" s="346" t="s">
        <v>299</v>
      </c>
      <c r="AH67" s="346" t="s">
        <v>300</v>
      </c>
      <c r="AI67" s="360" t="s">
        <v>302</v>
      </c>
      <c r="AJ67" s="56"/>
      <c r="AK67" s="41"/>
      <c r="AL67" s="41"/>
      <c r="AN67" s="21">
        <f t="shared" si="15"/>
        <v>7</v>
      </c>
      <c r="AO67" s="22">
        <f t="shared" si="16"/>
        <v>7</v>
      </c>
      <c r="AP67" s="22">
        <f t="shared" si="17"/>
        <v>4</v>
      </c>
      <c r="AQ67" s="22">
        <f t="shared" si="18"/>
        <v>0</v>
      </c>
      <c r="AR67" s="22">
        <f t="shared" si="19"/>
        <v>0</v>
      </c>
      <c r="AS67" s="87">
        <f t="shared" si="20"/>
        <v>10</v>
      </c>
      <c r="AT67" s="91">
        <f t="shared" si="21"/>
        <v>3</v>
      </c>
      <c r="AU67" s="23"/>
      <c r="AV67" s="24"/>
      <c r="AW67" s="99">
        <f t="shared" si="22"/>
        <v>171.5</v>
      </c>
    </row>
    <row r="68" spans="1:49">
      <c r="A68" s="476"/>
      <c r="B68" s="46">
        <v>20</v>
      </c>
      <c r="C68" s="72" t="s">
        <v>236</v>
      </c>
      <c r="D68" s="68" t="s">
        <v>4</v>
      </c>
      <c r="E68" s="346" t="s">
        <v>299</v>
      </c>
      <c r="F68" s="346" t="s">
        <v>198</v>
      </c>
      <c r="G68" s="346" t="s">
        <v>197</v>
      </c>
      <c r="H68" s="347" t="s">
        <v>197</v>
      </c>
      <c r="I68" s="347" t="s">
        <v>198</v>
      </c>
      <c r="J68" s="346" t="s">
        <v>297</v>
      </c>
      <c r="K68" s="346" t="s">
        <v>196</v>
      </c>
      <c r="L68" s="348" t="s">
        <v>300</v>
      </c>
      <c r="M68" s="346" t="s">
        <v>198</v>
      </c>
      <c r="N68" s="346" t="s">
        <v>299</v>
      </c>
      <c r="O68" s="347" t="s">
        <v>299</v>
      </c>
      <c r="P68" s="347" t="s">
        <v>198</v>
      </c>
      <c r="Q68" s="346" t="s">
        <v>197</v>
      </c>
      <c r="R68" s="346" t="s">
        <v>197</v>
      </c>
      <c r="S68" s="346" t="s">
        <v>198</v>
      </c>
      <c r="T68" s="346" t="s">
        <v>297</v>
      </c>
      <c r="U68" s="346" t="s">
        <v>196</v>
      </c>
      <c r="V68" s="347" t="s">
        <v>298</v>
      </c>
      <c r="W68" s="347" t="s">
        <v>198</v>
      </c>
      <c r="X68" s="346" t="s">
        <v>199</v>
      </c>
      <c r="Y68" s="346" t="s">
        <v>199</v>
      </c>
      <c r="Z68" s="346" t="s">
        <v>198</v>
      </c>
      <c r="AA68" s="346" t="s">
        <v>197</v>
      </c>
      <c r="AB68" s="346" t="s">
        <v>302</v>
      </c>
      <c r="AC68" s="346" t="s">
        <v>300</v>
      </c>
      <c r="AD68" s="346" t="s">
        <v>297</v>
      </c>
      <c r="AE68" s="346" t="s">
        <v>297</v>
      </c>
      <c r="AF68" s="348" t="s">
        <v>301</v>
      </c>
      <c r="AG68" s="346" t="s">
        <v>300</v>
      </c>
      <c r="AH68" s="346" t="s">
        <v>299</v>
      </c>
      <c r="AI68" s="360" t="s">
        <v>299</v>
      </c>
      <c r="AJ68" s="56"/>
      <c r="AK68" s="41"/>
      <c r="AL68" s="41"/>
      <c r="AN68" s="21">
        <f t="shared" si="15"/>
        <v>6</v>
      </c>
      <c r="AO68" s="22">
        <f t="shared" si="16"/>
        <v>7</v>
      </c>
      <c r="AP68" s="22">
        <f t="shared" si="17"/>
        <v>6</v>
      </c>
      <c r="AQ68" s="22">
        <f t="shared" si="18"/>
        <v>1</v>
      </c>
      <c r="AR68" s="22">
        <f t="shared" si="19"/>
        <v>0</v>
      </c>
      <c r="AS68" s="87">
        <f t="shared" si="20"/>
        <v>10</v>
      </c>
      <c r="AT68" s="91">
        <f t="shared" si="21"/>
        <v>1</v>
      </c>
      <c r="AU68" s="23"/>
      <c r="AV68" s="24"/>
      <c r="AW68" s="99">
        <f t="shared" si="22"/>
        <v>171</v>
      </c>
    </row>
    <row r="69" spans="1:49" ht="16.5" customHeight="1" thickBot="1">
      <c r="A69" s="477"/>
      <c r="B69" s="48">
        <v>21</v>
      </c>
      <c r="C69" s="73" t="s">
        <v>160</v>
      </c>
      <c r="D69" s="71" t="s">
        <v>4</v>
      </c>
      <c r="E69" s="349" t="s">
        <v>198</v>
      </c>
      <c r="F69" s="349" t="s">
        <v>299</v>
      </c>
      <c r="G69" s="349" t="s">
        <v>299</v>
      </c>
      <c r="H69" s="350" t="s">
        <v>300</v>
      </c>
      <c r="I69" s="350" t="s">
        <v>197</v>
      </c>
      <c r="J69" s="349" t="s">
        <v>197</v>
      </c>
      <c r="K69" s="349" t="s">
        <v>198</v>
      </c>
      <c r="L69" s="349" t="s">
        <v>297</v>
      </c>
      <c r="M69" s="349" t="s">
        <v>196</v>
      </c>
      <c r="N69" s="349" t="s">
        <v>297</v>
      </c>
      <c r="O69" s="350" t="s">
        <v>300</v>
      </c>
      <c r="P69" s="350" t="s">
        <v>299</v>
      </c>
      <c r="Q69" s="349" t="s">
        <v>299</v>
      </c>
      <c r="R69" s="349" t="s">
        <v>300</v>
      </c>
      <c r="S69" s="349" t="s">
        <v>197</v>
      </c>
      <c r="T69" s="349" t="s">
        <v>197</v>
      </c>
      <c r="U69" s="349" t="s">
        <v>198</v>
      </c>
      <c r="V69" s="350" t="s">
        <v>297</v>
      </c>
      <c r="W69" s="350" t="s">
        <v>297</v>
      </c>
      <c r="X69" s="349" t="s">
        <v>305</v>
      </c>
      <c r="Y69" s="349" t="s">
        <v>198</v>
      </c>
      <c r="Z69" s="351" t="s">
        <v>301</v>
      </c>
      <c r="AA69" s="349" t="s">
        <v>299</v>
      </c>
      <c r="AB69" s="349" t="s">
        <v>300</v>
      </c>
      <c r="AC69" s="349" t="s">
        <v>302</v>
      </c>
      <c r="AD69" s="349" t="s">
        <v>302</v>
      </c>
      <c r="AE69" s="349" t="s">
        <v>300</v>
      </c>
      <c r="AF69" s="349" t="s">
        <v>297</v>
      </c>
      <c r="AG69" s="349" t="s">
        <v>297</v>
      </c>
      <c r="AH69" s="349" t="s">
        <v>298</v>
      </c>
      <c r="AI69" s="362" t="s">
        <v>300</v>
      </c>
      <c r="AJ69" s="56"/>
      <c r="AK69" s="41"/>
      <c r="AL69" s="41"/>
      <c r="AN69" s="29">
        <f t="shared" si="15"/>
        <v>6</v>
      </c>
      <c r="AO69" s="30">
        <f t="shared" si="16"/>
        <v>5</v>
      </c>
      <c r="AP69" s="30">
        <f t="shared" si="17"/>
        <v>7</v>
      </c>
      <c r="AQ69" s="30">
        <f t="shared" si="18"/>
        <v>2</v>
      </c>
      <c r="AR69" s="30">
        <f t="shared" si="19"/>
        <v>0</v>
      </c>
      <c r="AS69" s="88">
        <f t="shared" si="20"/>
        <v>10</v>
      </c>
      <c r="AT69" s="92">
        <f t="shared" si="21"/>
        <v>1</v>
      </c>
      <c r="AU69" s="25"/>
      <c r="AV69" s="26"/>
      <c r="AW69" s="99">
        <f t="shared" si="22"/>
        <v>171</v>
      </c>
    </row>
    <row r="70" spans="1:49" ht="16.5" customHeight="1">
      <c r="A70" s="475" t="s">
        <v>17</v>
      </c>
      <c r="B70" s="45">
        <v>22</v>
      </c>
      <c r="C70" s="127" t="s">
        <v>161</v>
      </c>
      <c r="D70" s="194" t="s">
        <v>4</v>
      </c>
      <c r="E70" s="354" t="s">
        <v>300</v>
      </c>
      <c r="F70" s="352" t="s">
        <v>198</v>
      </c>
      <c r="G70" s="353" t="s">
        <v>199</v>
      </c>
      <c r="H70" s="353" t="s">
        <v>199</v>
      </c>
      <c r="I70" s="352" t="s">
        <v>198</v>
      </c>
      <c r="J70" s="352" t="s">
        <v>197</v>
      </c>
      <c r="K70" s="352" t="s">
        <v>197</v>
      </c>
      <c r="L70" s="352" t="s">
        <v>198</v>
      </c>
      <c r="M70" s="352" t="s">
        <v>297</v>
      </c>
      <c r="N70" s="353" t="s">
        <v>196</v>
      </c>
      <c r="O70" s="353" t="s">
        <v>298</v>
      </c>
      <c r="P70" s="352" t="s">
        <v>300</v>
      </c>
      <c r="Q70" s="352" t="s">
        <v>199</v>
      </c>
      <c r="R70" s="352" t="s">
        <v>199</v>
      </c>
      <c r="S70" s="352" t="s">
        <v>198</v>
      </c>
      <c r="T70" s="352" t="s">
        <v>197</v>
      </c>
      <c r="U70" s="353" t="s">
        <v>197</v>
      </c>
      <c r="V70" s="353" t="s">
        <v>198</v>
      </c>
      <c r="W70" s="352" t="s">
        <v>297</v>
      </c>
      <c r="X70" s="352" t="s">
        <v>196</v>
      </c>
      <c r="Y70" s="354" t="s">
        <v>301</v>
      </c>
      <c r="Z70" s="352" t="s">
        <v>198</v>
      </c>
      <c r="AA70" s="352" t="s">
        <v>299</v>
      </c>
      <c r="AB70" s="352" t="s">
        <v>299</v>
      </c>
      <c r="AC70" s="352" t="s">
        <v>300</v>
      </c>
      <c r="AD70" s="352" t="s">
        <v>302</v>
      </c>
      <c r="AE70" s="352" t="s">
        <v>302</v>
      </c>
      <c r="AF70" s="352" t="s">
        <v>300</v>
      </c>
      <c r="AG70" s="352" t="s">
        <v>297</v>
      </c>
      <c r="AH70" s="352" t="s">
        <v>297</v>
      </c>
      <c r="AI70" s="364" t="s">
        <v>298</v>
      </c>
      <c r="AJ70" s="56"/>
      <c r="AK70" s="41"/>
      <c r="AL70" s="41"/>
      <c r="AN70" s="31">
        <f t="shared" si="15"/>
        <v>6</v>
      </c>
      <c r="AO70" s="32">
        <f t="shared" si="16"/>
        <v>6</v>
      </c>
      <c r="AP70" s="32">
        <f t="shared" si="17"/>
        <v>6</v>
      </c>
      <c r="AQ70" s="32">
        <f t="shared" si="18"/>
        <v>2</v>
      </c>
      <c r="AR70" s="32">
        <f t="shared" si="19"/>
        <v>0</v>
      </c>
      <c r="AS70" s="89">
        <f t="shared" si="20"/>
        <v>10</v>
      </c>
      <c r="AT70" s="93">
        <f t="shared" si="21"/>
        <v>1</v>
      </c>
      <c r="AU70" s="27"/>
      <c r="AV70" s="28"/>
      <c r="AW70" s="99">
        <f t="shared" si="22"/>
        <v>171</v>
      </c>
    </row>
    <row r="71" spans="1:49">
      <c r="A71" s="476"/>
      <c r="B71" s="46">
        <v>23</v>
      </c>
      <c r="C71" s="192" t="s">
        <v>185</v>
      </c>
      <c r="D71" s="193" t="s">
        <v>4</v>
      </c>
      <c r="E71" s="346" t="s">
        <v>297</v>
      </c>
      <c r="F71" s="346" t="s">
        <v>196</v>
      </c>
      <c r="G71" s="347" t="s">
        <v>298</v>
      </c>
      <c r="H71" s="347" t="s">
        <v>198</v>
      </c>
      <c r="I71" s="346" t="s">
        <v>199</v>
      </c>
      <c r="J71" s="346" t="s">
        <v>199</v>
      </c>
      <c r="K71" s="346" t="s">
        <v>198</v>
      </c>
      <c r="L71" s="346" t="s">
        <v>197</v>
      </c>
      <c r="M71" s="346" t="s">
        <v>197</v>
      </c>
      <c r="N71" s="347" t="s">
        <v>198</v>
      </c>
      <c r="O71" s="347" t="s">
        <v>297</v>
      </c>
      <c r="P71" s="346" t="s">
        <v>196</v>
      </c>
      <c r="Q71" s="346" t="s">
        <v>298</v>
      </c>
      <c r="R71" s="346" t="s">
        <v>198</v>
      </c>
      <c r="S71" s="348" t="s">
        <v>301</v>
      </c>
      <c r="T71" s="346" t="s">
        <v>199</v>
      </c>
      <c r="U71" s="347" t="s">
        <v>300</v>
      </c>
      <c r="V71" s="347" t="s">
        <v>197</v>
      </c>
      <c r="W71" s="346" t="s">
        <v>197</v>
      </c>
      <c r="X71" s="346" t="s">
        <v>198</v>
      </c>
      <c r="Y71" s="346" t="s">
        <v>297</v>
      </c>
      <c r="Z71" s="346" t="s">
        <v>196</v>
      </c>
      <c r="AA71" s="348" t="s">
        <v>300</v>
      </c>
      <c r="AB71" s="346" t="s">
        <v>300</v>
      </c>
      <c r="AC71" s="346" t="s">
        <v>299</v>
      </c>
      <c r="AD71" s="346" t="s">
        <v>299</v>
      </c>
      <c r="AE71" s="346" t="s">
        <v>300</v>
      </c>
      <c r="AF71" s="346" t="s">
        <v>302</v>
      </c>
      <c r="AG71" s="346" t="s">
        <v>302</v>
      </c>
      <c r="AH71" s="346" t="s">
        <v>300</v>
      </c>
      <c r="AI71" s="360" t="s">
        <v>297</v>
      </c>
      <c r="AJ71" s="56"/>
      <c r="AK71" s="41"/>
      <c r="AL71" s="41"/>
      <c r="AN71" s="21">
        <f t="shared" si="15"/>
        <v>6</v>
      </c>
      <c r="AO71" s="22">
        <f t="shared" si="16"/>
        <v>5</v>
      </c>
      <c r="AP71" s="22">
        <f t="shared" si="17"/>
        <v>7</v>
      </c>
      <c r="AQ71" s="22">
        <f t="shared" si="18"/>
        <v>2</v>
      </c>
      <c r="AR71" s="22">
        <f t="shared" si="19"/>
        <v>0</v>
      </c>
      <c r="AS71" s="87">
        <f t="shared" si="20"/>
        <v>10</v>
      </c>
      <c r="AT71" s="91">
        <f t="shared" si="21"/>
        <v>1</v>
      </c>
      <c r="AU71" s="23"/>
      <c r="AV71" s="24"/>
      <c r="AW71" s="99">
        <f t="shared" si="22"/>
        <v>171</v>
      </c>
    </row>
    <row r="72" spans="1:49">
      <c r="A72" s="476"/>
      <c r="B72" s="46">
        <v>24</v>
      </c>
      <c r="C72" s="72" t="s">
        <v>186</v>
      </c>
      <c r="D72" s="193" t="s">
        <v>4</v>
      </c>
      <c r="E72" s="346" t="s">
        <v>197</v>
      </c>
      <c r="F72" s="346" t="s">
        <v>198</v>
      </c>
      <c r="G72" s="347" t="s">
        <v>297</v>
      </c>
      <c r="H72" s="347" t="s">
        <v>196</v>
      </c>
      <c r="I72" s="348" t="s">
        <v>301</v>
      </c>
      <c r="J72" s="346" t="s">
        <v>198</v>
      </c>
      <c r="K72" s="346" t="s">
        <v>299</v>
      </c>
      <c r="L72" s="346" t="s">
        <v>199</v>
      </c>
      <c r="M72" s="346" t="s">
        <v>198</v>
      </c>
      <c r="N72" s="347" t="s">
        <v>197</v>
      </c>
      <c r="O72" s="347" t="s">
        <v>197</v>
      </c>
      <c r="P72" s="346" t="s">
        <v>198</v>
      </c>
      <c r="Q72" s="346" t="s">
        <v>297</v>
      </c>
      <c r="R72" s="346" t="s">
        <v>196</v>
      </c>
      <c r="S72" s="346" t="s">
        <v>299</v>
      </c>
      <c r="T72" s="346" t="s">
        <v>300</v>
      </c>
      <c r="U72" s="347" t="s">
        <v>199</v>
      </c>
      <c r="V72" s="347" t="s">
        <v>199</v>
      </c>
      <c r="W72" s="346" t="s">
        <v>198</v>
      </c>
      <c r="X72" s="346" t="s">
        <v>197</v>
      </c>
      <c r="Y72" s="346" t="s">
        <v>197</v>
      </c>
      <c r="Z72" s="346" t="s">
        <v>198</v>
      </c>
      <c r="AA72" s="346" t="s">
        <v>297</v>
      </c>
      <c r="AB72" s="346" t="s">
        <v>297</v>
      </c>
      <c r="AC72" s="346" t="s">
        <v>298</v>
      </c>
      <c r="AD72" s="346" t="s">
        <v>300</v>
      </c>
      <c r="AE72" s="348" t="s">
        <v>300</v>
      </c>
      <c r="AF72" s="346" t="s">
        <v>299</v>
      </c>
      <c r="AG72" s="346" t="s">
        <v>300</v>
      </c>
      <c r="AH72" s="346" t="s">
        <v>302</v>
      </c>
      <c r="AI72" s="360" t="s">
        <v>302</v>
      </c>
      <c r="AJ72" s="56"/>
      <c r="AK72" s="41"/>
      <c r="AL72" s="41"/>
      <c r="AN72" s="21">
        <f t="shared" si="15"/>
        <v>7</v>
      </c>
      <c r="AO72" s="22">
        <f t="shared" si="16"/>
        <v>6</v>
      </c>
      <c r="AP72" s="22">
        <f t="shared" si="17"/>
        <v>6</v>
      </c>
      <c r="AQ72" s="22">
        <f t="shared" si="18"/>
        <v>1</v>
      </c>
      <c r="AR72" s="22">
        <f t="shared" si="19"/>
        <v>0</v>
      </c>
      <c r="AS72" s="87">
        <f t="shared" si="20"/>
        <v>10</v>
      </c>
      <c r="AT72" s="91">
        <f t="shared" si="21"/>
        <v>1</v>
      </c>
      <c r="AU72" s="23"/>
      <c r="AV72" s="24"/>
      <c r="AW72" s="99">
        <f t="shared" si="22"/>
        <v>171.5</v>
      </c>
    </row>
    <row r="73" spans="1:49">
      <c r="A73" s="476"/>
      <c r="B73" s="46">
        <v>25</v>
      </c>
      <c r="C73" s="72" t="s">
        <v>204</v>
      </c>
      <c r="D73" s="68" t="s">
        <v>4</v>
      </c>
      <c r="E73" s="346" t="s">
        <v>300</v>
      </c>
      <c r="F73" s="346" t="s">
        <v>197</v>
      </c>
      <c r="G73" s="347" t="s">
        <v>197</v>
      </c>
      <c r="H73" s="347" t="s">
        <v>198</v>
      </c>
      <c r="I73" s="346" t="s">
        <v>297</v>
      </c>
      <c r="J73" s="346" t="s">
        <v>196</v>
      </c>
      <c r="K73" s="346" t="s">
        <v>297</v>
      </c>
      <c r="L73" s="346" t="s">
        <v>300</v>
      </c>
      <c r="M73" s="346" t="s">
        <v>199</v>
      </c>
      <c r="N73" s="347" t="s">
        <v>199</v>
      </c>
      <c r="O73" s="347" t="s">
        <v>198</v>
      </c>
      <c r="P73" s="346" t="s">
        <v>197</v>
      </c>
      <c r="Q73" s="346" t="s">
        <v>197</v>
      </c>
      <c r="R73" s="346" t="s">
        <v>198</v>
      </c>
      <c r="S73" s="346" t="s">
        <v>297</v>
      </c>
      <c r="T73" s="346" t="s">
        <v>196</v>
      </c>
      <c r="U73" s="347" t="s">
        <v>298</v>
      </c>
      <c r="V73" s="347" t="s">
        <v>198</v>
      </c>
      <c r="W73" s="346" t="s">
        <v>199</v>
      </c>
      <c r="X73" s="346" t="s">
        <v>199</v>
      </c>
      <c r="Y73" s="346" t="s">
        <v>300</v>
      </c>
      <c r="Z73" s="346" t="s">
        <v>197</v>
      </c>
      <c r="AA73" s="346" t="s">
        <v>302</v>
      </c>
      <c r="AB73" s="346" t="s">
        <v>300</v>
      </c>
      <c r="AC73" s="346" t="s">
        <v>297</v>
      </c>
      <c r="AD73" s="346" t="s">
        <v>297</v>
      </c>
      <c r="AE73" s="346" t="s">
        <v>299</v>
      </c>
      <c r="AF73" s="346" t="s">
        <v>300</v>
      </c>
      <c r="AG73" s="348" t="s">
        <v>301</v>
      </c>
      <c r="AH73" s="346" t="s">
        <v>299</v>
      </c>
      <c r="AI73" s="360" t="s">
        <v>300</v>
      </c>
      <c r="AJ73" s="56"/>
      <c r="AK73" s="41"/>
      <c r="AL73" s="41"/>
      <c r="AN73" s="21">
        <f t="shared" si="15"/>
        <v>6</v>
      </c>
      <c r="AO73" s="78">
        <f t="shared" si="16"/>
        <v>6</v>
      </c>
      <c r="AP73" s="22">
        <f t="shared" si="17"/>
        <v>7</v>
      </c>
      <c r="AQ73" s="22">
        <f t="shared" si="18"/>
        <v>1</v>
      </c>
      <c r="AR73" s="22">
        <f t="shared" si="19"/>
        <v>0</v>
      </c>
      <c r="AS73" s="87">
        <f t="shared" si="20"/>
        <v>10</v>
      </c>
      <c r="AT73" s="91">
        <f t="shared" si="21"/>
        <v>1</v>
      </c>
      <c r="AU73" s="23"/>
      <c r="AV73" s="24"/>
      <c r="AW73" s="99">
        <f t="shared" si="22"/>
        <v>171</v>
      </c>
    </row>
    <row r="74" spans="1:49" ht="17.25" thickBot="1">
      <c r="A74" s="477"/>
      <c r="B74" s="48">
        <v>26</v>
      </c>
      <c r="C74" s="73" t="s">
        <v>214</v>
      </c>
      <c r="D74" s="71" t="s">
        <v>4</v>
      </c>
      <c r="E74" s="352" t="s">
        <v>299</v>
      </c>
      <c r="F74" s="352" t="s">
        <v>199</v>
      </c>
      <c r="G74" s="353" t="s">
        <v>198</v>
      </c>
      <c r="H74" s="353" t="s">
        <v>197</v>
      </c>
      <c r="I74" s="352" t="s">
        <v>197</v>
      </c>
      <c r="J74" s="352" t="s">
        <v>198</v>
      </c>
      <c r="K74" s="354" t="s">
        <v>301</v>
      </c>
      <c r="L74" s="352" t="s">
        <v>196</v>
      </c>
      <c r="M74" s="352" t="s">
        <v>298</v>
      </c>
      <c r="N74" s="353" t="s">
        <v>198</v>
      </c>
      <c r="O74" s="353" t="s">
        <v>299</v>
      </c>
      <c r="P74" s="352" t="s">
        <v>299</v>
      </c>
      <c r="Q74" s="352" t="s">
        <v>198</v>
      </c>
      <c r="R74" s="352" t="s">
        <v>197</v>
      </c>
      <c r="S74" s="352" t="s">
        <v>197</v>
      </c>
      <c r="T74" s="352" t="s">
        <v>198</v>
      </c>
      <c r="U74" s="353" t="s">
        <v>297</v>
      </c>
      <c r="V74" s="353" t="s">
        <v>196</v>
      </c>
      <c r="W74" s="354" t="s">
        <v>300</v>
      </c>
      <c r="X74" s="352" t="s">
        <v>198</v>
      </c>
      <c r="Y74" s="352" t="s">
        <v>199</v>
      </c>
      <c r="Z74" s="352" t="s">
        <v>299</v>
      </c>
      <c r="AA74" s="358" t="s">
        <v>300</v>
      </c>
      <c r="AB74" s="358" t="s">
        <v>302</v>
      </c>
      <c r="AC74" s="358" t="s">
        <v>302</v>
      </c>
      <c r="AD74" s="358" t="s">
        <v>300</v>
      </c>
      <c r="AE74" s="358" t="s">
        <v>297</v>
      </c>
      <c r="AF74" s="358" t="s">
        <v>297</v>
      </c>
      <c r="AG74" s="358" t="s">
        <v>299</v>
      </c>
      <c r="AH74" s="358" t="s">
        <v>300</v>
      </c>
      <c r="AI74" s="365" t="s">
        <v>299</v>
      </c>
      <c r="AJ74" s="56"/>
      <c r="AK74" s="41"/>
      <c r="AL74" s="41"/>
      <c r="AN74" s="21">
        <f t="shared" si="15"/>
        <v>6</v>
      </c>
      <c r="AO74" s="78">
        <f>COUNTIF($C74:$AJ74,"N")</f>
        <v>6</v>
      </c>
      <c r="AP74" s="22">
        <f t="shared" si="17"/>
        <v>5</v>
      </c>
      <c r="AQ74" s="22">
        <f t="shared" si="18"/>
        <v>1</v>
      </c>
      <c r="AR74" s="22">
        <f t="shared" si="19"/>
        <v>0</v>
      </c>
      <c r="AS74" s="87">
        <f t="shared" si="20"/>
        <v>10</v>
      </c>
      <c r="AT74" s="91">
        <f t="shared" si="21"/>
        <v>1</v>
      </c>
      <c r="AU74" s="23"/>
      <c r="AV74" s="24"/>
      <c r="AW74" s="99">
        <f t="shared" si="22"/>
        <v>155</v>
      </c>
    </row>
    <row r="75" spans="1:49" ht="17.25" customHeight="1">
      <c r="A75" s="476" t="s">
        <v>31</v>
      </c>
      <c r="B75" s="45">
        <v>27</v>
      </c>
      <c r="C75" s="43" t="s">
        <v>259</v>
      </c>
      <c r="D75" s="67" t="s">
        <v>4</v>
      </c>
      <c r="E75" s="253" t="s">
        <v>291</v>
      </c>
      <c r="F75" s="254" t="s">
        <v>295</v>
      </c>
      <c r="G75" s="253" t="s">
        <v>292</v>
      </c>
      <c r="H75" s="253" t="s">
        <v>293</v>
      </c>
      <c r="I75" s="253" t="s">
        <v>293</v>
      </c>
      <c r="J75" s="253" t="s">
        <v>292</v>
      </c>
      <c r="K75" s="253" t="s">
        <v>296</v>
      </c>
      <c r="L75" s="253" t="s">
        <v>296</v>
      </c>
      <c r="M75" s="253" t="s">
        <v>292</v>
      </c>
      <c r="N75" s="274" t="s">
        <v>291</v>
      </c>
      <c r="O75" s="253" t="s">
        <v>291</v>
      </c>
      <c r="P75" s="254" t="s">
        <v>292</v>
      </c>
      <c r="Q75" s="253" t="s">
        <v>292</v>
      </c>
      <c r="R75" s="253" t="s">
        <v>293</v>
      </c>
      <c r="S75" s="253" t="s">
        <v>293</v>
      </c>
      <c r="T75" s="253" t="s">
        <v>292</v>
      </c>
      <c r="U75" s="253" t="s">
        <v>296</v>
      </c>
      <c r="V75" s="253" t="s">
        <v>296</v>
      </c>
      <c r="W75" s="253" t="s">
        <v>292</v>
      </c>
      <c r="X75" s="253" t="s">
        <v>291</v>
      </c>
      <c r="Y75" s="254" t="s">
        <v>295</v>
      </c>
      <c r="Z75" s="274" t="s">
        <v>292</v>
      </c>
      <c r="AA75" s="253" t="s">
        <v>292</v>
      </c>
      <c r="AB75" s="253" t="s">
        <v>293</v>
      </c>
      <c r="AC75" s="253" t="s">
        <v>293</v>
      </c>
      <c r="AD75" s="253" t="s">
        <v>291</v>
      </c>
      <c r="AE75" s="253" t="s">
        <v>296</v>
      </c>
      <c r="AF75" s="253" t="s">
        <v>296</v>
      </c>
      <c r="AG75" s="253" t="s">
        <v>292</v>
      </c>
      <c r="AH75" s="253" t="s">
        <v>291</v>
      </c>
      <c r="AI75" s="374" t="s">
        <v>291</v>
      </c>
      <c r="AJ75" s="223"/>
      <c r="AK75" s="40"/>
      <c r="AL75" s="40"/>
      <c r="AN75" s="31">
        <f t="shared" si="15"/>
        <v>6</v>
      </c>
      <c r="AO75" s="32">
        <f t="shared" ref="AO75:AO90" si="23">COUNTIF($C75:$AJ75,"D")</f>
        <v>6</v>
      </c>
      <c r="AP75" s="32">
        <f t="shared" si="17"/>
        <v>7</v>
      </c>
      <c r="AQ75" s="32">
        <f t="shared" si="18"/>
        <v>0</v>
      </c>
      <c r="AR75" s="32">
        <f t="shared" si="19"/>
        <v>0</v>
      </c>
      <c r="AS75" s="89">
        <f t="shared" si="20"/>
        <v>10</v>
      </c>
      <c r="AT75" s="93">
        <f t="shared" si="21"/>
        <v>2</v>
      </c>
      <c r="AU75" s="27"/>
      <c r="AV75" s="28"/>
      <c r="AW75" s="99">
        <f t="shared" si="22"/>
        <v>171</v>
      </c>
    </row>
    <row r="76" spans="1:49">
      <c r="A76" s="476"/>
      <c r="B76" s="46">
        <v>28</v>
      </c>
      <c r="C76" s="35" t="s">
        <v>164</v>
      </c>
      <c r="D76" s="63" t="s">
        <v>4</v>
      </c>
      <c r="E76" s="255" t="s">
        <v>292</v>
      </c>
      <c r="F76" s="255" t="s">
        <v>291</v>
      </c>
      <c r="G76" s="255" t="s">
        <v>291</v>
      </c>
      <c r="H76" s="255" t="s">
        <v>291</v>
      </c>
      <c r="I76" s="255" t="s">
        <v>292</v>
      </c>
      <c r="J76" s="256" t="s">
        <v>295</v>
      </c>
      <c r="K76" s="256" t="s">
        <v>295</v>
      </c>
      <c r="L76" s="255" t="s">
        <v>292</v>
      </c>
      <c r="M76" s="255" t="s">
        <v>296</v>
      </c>
      <c r="N76" s="255" t="s">
        <v>296</v>
      </c>
      <c r="O76" s="255" t="s">
        <v>292</v>
      </c>
      <c r="P76" s="276" t="s">
        <v>291</v>
      </c>
      <c r="Q76" s="255" t="s">
        <v>291</v>
      </c>
      <c r="R76" s="255" t="s">
        <v>294</v>
      </c>
      <c r="S76" s="255" t="s">
        <v>292</v>
      </c>
      <c r="T76" s="255" t="s">
        <v>293</v>
      </c>
      <c r="U76" s="276" t="s">
        <v>293</v>
      </c>
      <c r="V76" s="255" t="s">
        <v>292</v>
      </c>
      <c r="W76" s="255" t="s">
        <v>296</v>
      </c>
      <c r="X76" s="255" t="s">
        <v>296</v>
      </c>
      <c r="Y76" s="255" t="s">
        <v>292</v>
      </c>
      <c r="Z76" s="276" t="s">
        <v>291</v>
      </c>
      <c r="AA76" s="255" t="s">
        <v>291</v>
      </c>
      <c r="AB76" s="255" t="s">
        <v>294</v>
      </c>
      <c r="AC76" s="255" t="s">
        <v>292</v>
      </c>
      <c r="AD76" s="256" t="s">
        <v>295</v>
      </c>
      <c r="AE76" s="255" t="s">
        <v>293</v>
      </c>
      <c r="AF76" s="256" t="s">
        <v>292</v>
      </c>
      <c r="AG76" s="255" t="s">
        <v>296</v>
      </c>
      <c r="AH76" s="255" t="s">
        <v>296</v>
      </c>
      <c r="AI76" s="262" t="s">
        <v>292</v>
      </c>
      <c r="AJ76" s="223"/>
      <c r="AK76" s="40"/>
      <c r="AL76" s="40"/>
      <c r="AN76" s="21">
        <f t="shared" si="15"/>
        <v>6</v>
      </c>
      <c r="AO76" s="22">
        <f t="shared" si="23"/>
        <v>3</v>
      </c>
      <c r="AP76" s="22">
        <f t="shared" si="17"/>
        <v>7</v>
      </c>
      <c r="AQ76" s="22">
        <f t="shared" si="18"/>
        <v>2</v>
      </c>
      <c r="AR76" s="22">
        <f t="shared" si="19"/>
        <v>0</v>
      </c>
      <c r="AS76" s="87">
        <f t="shared" si="20"/>
        <v>10</v>
      </c>
      <c r="AT76" s="91">
        <f t="shared" si="21"/>
        <v>3</v>
      </c>
      <c r="AU76" s="23"/>
      <c r="AV76" s="24"/>
      <c r="AW76" s="99">
        <f t="shared" si="22"/>
        <v>171</v>
      </c>
    </row>
    <row r="77" spans="1:49">
      <c r="A77" s="476"/>
      <c r="B77" s="46">
        <v>29</v>
      </c>
      <c r="C77" s="35" t="s">
        <v>238</v>
      </c>
      <c r="D77" s="63" t="s">
        <v>4</v>
      </c>
      <c r="E77" s="255" t="s">
        <v>296</v>
      </c>
      <c r="F77" s="255" t="s">
        <v>296</v>
      </c>
      <c r="G77" s="255" t="s">
        <v>292</v>
      </c>
      <c r="H77" s="255" t="s">
        <v>291</v>
      </c>
      <c r="I77" s="255" t="s">
        <v>291</v>
      </c>
      <c r="J77" s="394" t="s">
        <v>136</v>
      </c>
      <c r="K77" s="255" t="s">
        <v>292</v>
      </c>
      <c r="L77" s="255" t="s">
        <v>293</v>
      </c>
      <c r="M77" s="276" t="s">
        <v>293</v>
      </c>
      <c r="N77" s="255" t="s">
        <v>292</v>
      </c>
      <c r="O77" s="255" t="s">
        <v>296</v>
      </c>
      <c r="P77" s="255" t="s">
        <v>296</v>
      </c>
      <c r="Q77" s="255" t="s">
        <v>292</v>
      </c>
      <c r="R77" s="255" t="s">
        <v>291</v>
      </c>
      <c r="S77" s="255" t="s">
        <v>291</v>
      </c>
      <c r="T77" s="256" t="s">
        <v>292</v>
      </c>
      <c r="U77" s="255" t="s">
        <v>292</v>
      </c>
      <c r="V77" s="255" t="s">
        <v>293</v>
      </c>
      <c r="W77" s="256" t="s">
        <v>295</v>
      </c>
      <c r="X77" s="255" t="s">
        <v>292</v>
      </c>
      <c r="Y77" s="255" t="s">
        <v>296</v>
      </c>
      <c r="Z77" s="255" t="s">
        <v>296</v>
      </c>
      <c r="AA77" s="255" t="s">
        <v>292</v>
      </c>
      <c r="AB77" s="276" t="s">
        <v>291</v>
      </c>
      <c r="AC77" s="255" t="s">
        <v>291</v>
      </c>
      <c r="AD77" s="255" t="s">
        <v>293</v>
      </c>
      <c r="AE77" s="255" t="s">
        <v>292</v>
      </c>
      <c r="AF77" s="255" t="s">
        <v>293</v>
      </c>
      <c r="AG77" s="256" t="s">
        <v>295</v>
      </c>
      <c r="AH77" s="255" t="s">
        <v>292</v>
      </c>
      <c r="AI77" s="375" t="s">
        <v>296</v>
      </c>
      <c r="AJ77" s="223"/>
      <c r="AK77" s="40"/>
      <c r="AL77" s="40"/>
      <c r="AN77" s="21">
        <f t="shared" si="15"/>
        <v>7</v>
      </c>
      <c r="AO77" s="22">
        <f t="shared" si="23"/>
        <v>5</v>
      </c>
      <c r="AP77" s="22">
        <f t="shared" si="17"/>
        <v>7</v>
      </c>
      <c r="AQ77" s="22">
        <f t="shared" si="18"/>
        <v>0</v>
      </c>
      <c r="AR77" s="22">
        <f t="shared" si="19"/>
        <v>0</v>
      </c>
      <c r="AS77" s="87">
        <f t="shared" si="20"/>
        <v>10</v>
      </c>
      <c r="AT77" s="91">
        <f t="shared" si="21"/>
        <v>2</v>
      </c>
      <c r="AU77" s="23"/>
      <c r="AV77" s="24"/>
      <c r="AW77" s="99">
        <f t="shared" si="22"/>
        <v>171.5</v>
      </c>
    </row>
    <row r="78" spans="1:49">
      <c r="A78" s="476"/>
      <c r="B78" s="46">
        <v>30</v>
      </c>
      <c r="C78" s="35" t="s">
        <v>162</v>
      </c>
      <c r="D78" s="63" t="s">
        <v>4</v>
      </c>
      <c r="E78" s="255" t="s">
        <v>293</v>
      </c>
      <c r="F78" s="255" t="s">
        <v>292</v>
      </c>
      <c r="G78" s="255" t="s">
        <v>296</v>
      </c>
      <c r="H78" s="255" t="s">
        <v>296</v>
      </c>
      <c r="I78" s="255" t="s">
        <v>292</v>
      </c>
      <c r="J78" s="394" t="s">
        <v>153</v>
      </c>
      <c r="K78" s="255" t="s">
        <v>291</v>
      </c>
      <c r="L78" s="255" t="s">
        <v>291</v>
      </c>
      <c r="M78" s="255" t="s">
        <v>292</v>
      </c>
      <c r="N78" s="276" t="s">
        <v>293</v>
      </c>
      <c r="O78" s="255" t="s">
        <v>293</v>
      </c>
      <c r="P78" s="255" t="s">
        <v>292</v>
      </c>
      <c r="Q78" s="255" t="s">
        <v>296</v>
      </c>
      <c r="R78" s="255" t="s">
        <v>296</v>
      </c>
      <c r="S78" s="255" t="s">
        <v>292</v>
      </c>
      <c r="T78" s="255" t="s">
        <v>291</v>
      </c>
      <c r="U78" s="255" t="s">
        <v>291</v>
      </c>
      <c r="V78" s="255" t="s">
        <v>294</v>
      </c>
      <c r="W78" s="255" t="s">
        <v>292</v>
      </c>
      <c r="X78" s="255" t="s">
        <v>293</v>
      </c>
      <c r="Y78" s="255" t="s">
        <v>293</v>
      </c>
      <c r="Z78" s="255" t="s">
        <v>292</v>
      </c>
      <c r="AA78" s="255" t="s">
        <v>296</v>
      </c>
      <c r="AB78" s="276" t="s">
        <v>296</v>
      </c>
      <c r="AC78" s="255" t="s">
        <v>292</v>
      </c>
      <c r="AD78" s="276" t="s">
        <v>291</v>
      </c>
      <c r="AE78" s="276" t="s">
        <v>291</v>
      </c>
      <c r="AF78" s="256" t="s">
        <v>292</v>
      </c>
      <c r="AG78" s="255" t="s">
        <v>292</v>
      </c>
      <c r="AH78" s="255" t="s">
        <v>293</v>
      </c>
      <c r="AI78" s="375" t="s">
        <v>293</v>
      </c>
      <c r="AJ78" s="483"/>
      <c r="AK78" s="483"/>
      <c r="AL78" s="223"/>
      <c r="AM78" s="7"/>
      <c r="AN78" s="21">
        <f t="shared" si="15"/>
        <v>6</v>
      </c>
      <c r="AO78" s="22">
        <f t="shared" si="23"/>
        <v>7</v>
      </c>
      <c r="AP78" s="22">
        <f t="shared" si="17"/>
        <v>6</v>
      </c>
      <c r="AQ78" s="22">
        <f t="shared" si="18"/>
        <v>2</v>
      </c>
      <c r="AR78" s="22">
        <f t="shared" si="19"/>
        <v>0</v>
      </c>
      <c r="AS78" s="87">
        <f t="shared" si="20"/>
        <v>10</v>
      </c>
      <c r="AT78" s="91">
        <f t="shared" si="21"/>
        <v>0</v>
      </c>
      <c r="AU78" s="23"/>
      <c r="AV78" s="24"/>
      <c r="AW78" s="99">
        <f t="shared" si="22"/>
        <v>171</v>
      </c>
    </row>
    <row r="79" spans="1:49" ht="16.5" customHeight="1" thickBot="1">
      <c r="A79" s="477"/>
      <c r="B79" s="48">
        <v>31</v>
      </c>
      <c r="C79" s="36" t="s">
        <v>163</v>
      </c>
      <c r="D79" s="64" t="s">
        <v>4</v>
      </c>
      <c r="E79" s="257" t="s">
        <v>292</v>
      </c>
      <c r="F79" s="275" t="s">
        <v>293</v>
      </c>
      <c r="G79" s="275" t="s">
        <v>293</v>
      </c>
      <c r="H79" s="258" t="s">
        <v>292</v>
      </c>
      <c r="I79" s="257" t="s">
        <v>296</v>
      </c>
      <c r="J79" s="257" t="s">
        <v>296</v>
      </c>
      <c r="K79" s="257" t="s">
        <v>292</v>
      </c>
      <c r="L79" s="257" t="s">
        <v>291</v>
      </c>
      <c r="M79" s="257" t="s">
        <v>291</v>
      </c>
      <c r="N79" s="257" t="s">
        <v>294</v>
      </c>
      <c r="O79" s="257" t="s">
        <v>292</v>
      </c>
      <c r="P79" s="257" t="s">
        <v>293</v>
      </c>
      <c r="Q79" s="257" t="s">
        <v>293</v>
      </c>
      <c r="R79" s="257" t="s">
        <v>292</v>
      </c>
      <c r="S79" s="257" t="s">
        <v>296</v>
      </c>
      <c r="T79" s="257" t="s">
        <v>296</v>
      </c>
      <c r="U79" s="257" t="s">
        <v>292</v>
      </c>
      <c r="V79" s="257" t="s">
        <v>291</v>
      </c>
      <c r="W79" s="257" t="s">
        <v>291</v>
      </c>
      <c r="X79" s="258" t="s">
        <v>295</v>
      </c>
      <c r="Y79" s="257" t="s">
        <v>292</v>
      </c>
      <c r="Z79" s="257" t="s">
        <v>293</v>
      </c>
      <c r="AA79" s="257" t="s">
        <v>293</v>
      </c>
      <c r="AB79" s="257" t="s">
        <v>292</v>
      </c>
      <c r="AC79" s="257" t="s">
        <v>296</v>
      </c>
      <c r="AD79" s="257" t="s">
        <v>296</v>
      </c>
      <c r="AE79" s="257" t="s">
        <v>292</v>
      </c>
      <c r="AF79" s="257" t="s">
        <v>291</v>
      </c>
      <c r="AG79" s="257" t="s">
        <v>291</v>
      </c>
      <c r="AH79" s="275" t="s">
        <v>294</v>
      </c>
      <c r="AI79" s="376" t="s">
        <v>292</v>
      </c>
      <c r="AJ79" s="223"/>
      <c r="AK79" s="40"/>
      <c r="AL79" s="40"/>
      <c r="AM79" s="7"/>
      <c r="AN79" s="29">
        <f t="shared" si="15"/>
        <v>6</v>
      </c>
      <c r="AO79" s="30">
        <f t="shared" si="23"/>
        <v>6</v>
      </c>
      <c r="AP79" s="30">
        <f t="shared" si="17"/>
        <v>6</v>
      </c>
      <c r="AQ79" s="30">
        <f t="shared" si="18"/>
        <v>2</v>
      </c>
      <c r="AR79" s="30">
        <f t="shared" si="19"/>
        <v>0</v>
      </c>
      <c r="AS79" s="88">
        <f t="shared" si="20"/>
        <v>10</v>
      </c>
      <c r="AT79" s="92">
        <f t="shared" si="21"/>
        <v>1</v>
      </c>
      <c r="AU79" s="25"/>
      <c r="AV79" s="26"/>
      <c r="AW79" s="99">
        <f t="shared" si="22"/>
        <v>171</v>
      </c>
    </row>
    <row r="80" spans="1:49">
      <c r="A80" s="475" t="s">
        <v>18</v>
      </c>
      <c r="B80" s="45">
        <v>32</v>
      </c>
      <c r="C80" s="210" t="s">
        <v>239</v>
      </c>
      <c r="D80" s="67" t="s">
        <v>4</v>
      </c>
      <c r="E80" s="369" t="s">
        <v>292</v>
      </c>
      <c r="F80" s="370" t="s">
        <v>292</v>
      </c>
      <c r="G80" s="370" t="s">
        <v>293</v>
      </c>
      <c r="H80" s="370" t="s">
        <v>293</v>
      </c>
      <c r="I80" s="370" t="s">
        <v>292</v>
      </c>
      <c r="J80" s="370" t="s">
        <v>296</v>
      </c>
      <c r="K80" s="370" t="s">
        <v>296</v>
      </c>
      <c r="L80" s="370" t="s">
        <v>292</v>
      </c>
      <c r="M80" s="370" t="s">
        <v>291</v>
      </c>
      <c r="N80" s="370" t="s">
        <v>291</v>
      </c>
      <c r="O80" s="370" t="s">
        <v>294</v>
      </c>
      <c r="P80" s="370" t="s">
        <v>292</v>
      </c>
      <c r="Q80" s="370" t="s">
        <v>293</v>
      </c>
      <c r="R80" s="370" t="s">
        <v>293</v>
      </c>
      <c r="S80" s="370" t="s">
        <v>292</v>
      </c>
      <c r="T80" s="370" t="s">
        <v>296</v>
      </c>
      <c r="U80" s="370" t="s">
        <v>296</v>
      </c>
      <c r="V80" s="370" t="s">
        <v>292</v>
      </c>
      <c r="W80" s="370" t="s">
        <v>291</v>
      </c>
      <c r="X80" s="370" t="s">
        <v>291</v>
      </c>
      <c r="Y80" s="370" t="s">
        <v>293</v>
      </c>
      <c r="Z80" s="370" t="s">
        <v>293</v>
      </c>
      <c r="AA80" s="370" t="s">
        <v>292</v>
      </c>
      <c r="AB80" s="370" t="s">
        <v>293</v>
      </c>
      <c r="AC80" s="370" t="s">
        <v>292</v>
      </c>
      <c r="AD80" s="370" t="s">
        <v>296</v>
      </c>
      <c r="AE80" s="370" t="s">
        <v>296</v>
      </c>
      <c r="AF80" s="370" t="s">
        <v>292</v>
      </c>
      <c r="AG80" s="370" t="s">
        <v>291</v>
      </c>
      <c r="AH80" s="370" t="s">
        <v>291</v>
      </c>
      <c r="AI80" s="377" t="s">
        <v>293</v>
      </c>
      <c r="AJ80" s="223"/>
      <c r="AK80" s="40"/>
      <c r="AL80" s="40"/>
      <c r="AM80" s="1"/>
      <c r="AN80" s="31">
        <f t="shared" si="15"/>
        <v>6</v>
      </c>
      <c r="AO80" s="32">
        <f t="shared" si="23"/>
        <v>8</v>
      </c>
      <c r="AP80" s="32">
        <f t="shared" si="17"/>
        <v>6</v>
      </c>
      <c r="AQ80" s="32">
        <f t="shared" si="18"/>
        <v>1</v>
      </c>
      <c r="AR80" s="32">
        <f t="shared" si="19"/>
        <v>0</v>
      </c>
      <c r="AS80" s="89">
        <f t="shared" si="20"/>
        <v>10</v>
      </c>
      <c r="AT80" s="93">
        <f t="shared" si="21"/>
        <v>0</v>
      </c>
      <c r="AU80" s="27"/>
      <c r="AV80" s="28"/>
      <c r="AW80" s="99">
        <f t="shared" si="22"/>
        <v>171</v>
      </c>
    </row>
    <row r="81" spans="1:51">
      <c r="A81" s="476"/>
      <c r="B81" s="46">
        <v>33</v>
      </c>
      <c r="C81" s="213" t="s">
        <v>216</v>
      </c>
      <c r="D81" s="63" t="s">
        <v>4</v>
      </c>
      <c r="E81" s="255" t="s">
        <v>291</v>
      </c>
      <c r="F81" s="255" t="s">
        <v>291</v>
      </c>
      <c r="G81" s="255" t="s">
        <v>292</v>
      </c>
      <c r="H81" s="255" t="s">
        <v>292</v>
      </c>
      <c r="I81" s="276" t="s">
        <v>293</v>
      </c>
      <c r="J81" s="255" t="s">
        <v>293</v>
      </c>
      <c r="K81" s="255" t="s">
        <v>291</v>
      </c>
      <c r="L81" s="255" t="s">
        <v>296</v>
      </c>
      <c r="M81" s="255" t="s">
        <v>296</v>
      </c>
      <c r="N81" s="255" t="s">
        <v>292</v>
      </c>
      <c r="O81" s="255" t="s">
        <v>291</v>
      </c>
      <c r="P81" s="255" t="s">
        <v>291</v>
      </c>
      <c r="Q81" s="256" t="s">
        <v>292</v>
      </c>
      <c r="R81" s="255" t="s">
        <v>292</v>
      </c>
      <c r="S81" s="255" t="s">
        <v>293</v>
      </c>
      <c r="T81" s="255" t="s">
        <v>293</v>
      </c>
      <c r="U81" s="255" t="s">
        <v>292</v>
      </c>
      <c r="V81" s="255" t="s">
        <v>296</v>
      </c>
      <c r="W81" s="255" t="s">
        <v>296</v>
      </c>
      <c r="X81" s="255" t="s">
        <v>292</v>
      </c>
      <c r="Y81" s="255" t="s">
        <v>291</v>
      </c>
      <c r="Z81" s="255" t="s">
        <v>291</v>
      </c>
      <c r="AA81" s="256" t="s">
        <v>295</v>
      </c>
      <c r="AB81" s="255" t="s">
        <v>292</v>
      </c>
      <c r="AC81" s="255" t="s">
        <v>293</v>
      </c>
      <c r="AD81" s="255" t="s">
        <v>293</v>
      </c>
      <c r="AE81" s="255" t="s">
        <v>292</v>
      </c>
      <c r="AF81" s="255" t="s">
        <v>296</v>
      </c>
      <c r="AG81" s="255" t="s">
        <v>296</v>
      </c>
      <c r="AH81" s="371" t="s">
        <v>292</v>
      </c>
      <c r="AI81" s="375" t="s">
        <v>291</v>
      </c>
      <c r="AJ81" s="223"/>
      <c r="AK81" s="40"/>
      <c r="AL81" s="40"/>
      <c r="AM81" s="1"/>
      <c r="AN81" s="21">
        <f t="shared" si="15"/>
        <v>6</v>
      </c>
      <c r="AO81" s="22">
        <f t="shared" si="23"/>
        <v>6</v>
      </c>
      <c r="AP81" s="22">
        <f t="shared" si="17"/>
        <v>8</v>
      </c>
      <c r="AQ81" s="22">
        <f t="shared" si="18"/>
        <v>0</v>
      </c>
      <c r="AR81" s="22">
        <f t="shared" si="19"/>
        <v>0</v>
      </c>
      <c r="AS81" s="87">
        <f t="shared" si="20"/>
        <v>10</v>
      </c>
      <c r="AT81" s="91">
        <f t="shared" si="21"/>
        <v>1</v>
      </c>
      <c r="AU81" s="23"/>
      <c r="AV81" s="24"/>
      <c r="AW81" s="99">
        <f t="shared" si="22"/>
        <v>171</v>
      </c>
    </row>
    <row r="82" spans="1:51">
      <c r="A82" s="476"/>
      <c r="B82" s="188">
        <v>34</v>
      </c>
      <c r="C82" s="35" t="s">
        <v>166</v>
      </c>
      <c r="D82" s="63" t="s">
        <v>4</v>
      </c>
      <c r="E82" s="255" t="s">
        <v>296</v>
      </c>
      <c r="F82" s="255" t="s">
        <v>292</v>
      </c>
      <c r="G82" s="255" t="s">
        <v>291</v>
      </c>
      <c r="H82" s="256" t="s">
        <v>295</v>
      </c>
      <c r="I82" s="256" t="s">
        <v>295</v>
      </c>
      <c r="J82" s="255" t="s">
        <v>292</v>
      </c>
      <c r="K82" s="276" t="s">
        <v>293</v>
      </c>
      <c r="L82" s="255" t="s">
        <v>293</v>
      </c>
      <c r="M82" s="255" t="s">
        <v>292</v>
      </c>
      <c r="N82" s="255" t="s">
        <v>296</v>
      </c>
      <c r="O82" s="255" t="s">
        <v>296</v>
      </c>
      <c r="P82" s="255" t="s">
        <v>292</v>
      </c>
      <c r="Q82" s="255" t="s">
        <v>291</v>
      </c>
      <c r="R82" s="276" t="s">
        <v>291</v>
      </c>
      <c r="S82" s="256" t="s">
        <v>292</v>
      </c>
      <c r="T82" s="255" t="s">
        <v>292</v>
      </c>
      <c r="U82" s="276" t="s">
        <v>293</v>
      </c>
      <c r="V82" s="255" t="s">
        <v>291</v>
      </c>
      <c r="W82" s="255" t="s">
        <v>292</v>
      </c>
      <c r="X82" s="255" t="s">
        <v>296</v>
      </c>
      <c r="Y82" s="255" t="s">
        <v>296</v>
      </c>
      <c r="Z82" s="255" t="s">
        <v>292</v>
      </c>
      <c r="AA82" s="255" t="s">
        <v>291</v>
      </c>
      <c r="AB82" s="255" t="s">
        <v>291</v>
      </c>
      <c r="AC82" s="256" t="s">
        <v>331</v>
      </c>
      <c r="AD82" s="255" t="s">
        <v>292</v>
      </c>
      <c r="AE82" s="255" t="s">
        <v>293</v>
      </c>
      <c r="AF82" s="276" t="s">
        <v>293</v>
      </c>
      <c r="AG82" s="255" t="s">
        <v>292</v>
      </c>
      <c r="AH82" s="255" t="s">
        <v>296</v>
      </c>
      <c r="AI82" s="375" t="s">
        <v>296</v>
      </c>
      <c r="AJ82" s="223"/>
      <c r="AK82" s="40"/>
      <c r="AL82" s="40"/>
      <c r="AM82" s="1"/>
      <c r="AN82" s="21">
        <f t="shared" si="15"/>
        <v>7</v>
      </c>
      <c r="AO82" s="22">
        <f t="shared" si="23"/>
        <v>5</v>
      </c>
      <c r="AP82" s="22">
        <f t="shared" si="17"/>
        <v>6</v>
      </c>
      <c r="AQ82" s="22">
        <f t="shared" si="18"/>
        <v>0</v>
      </c>
      <c r="AR82" s="22">
        <f t="shared" si="19"/>
        <v>0</v>
      </c>
      <c r="AS82" s="87">
        <f t="shared" si="20"/>
        <v>10</v>
      </c>
      <c r="AT82" s="91">
        <f t="shared" si="21"/>
        <v>3</v>
      </c>
      <c r="AU82" s="23"/>
      <c r="AV82" s="24"/>
      <c r="AW82" s="99">
        <f t="shared" si="22"/>
        <v>171.5</v>
      </c>
    </row>
    <row r="83" spans="1:51">
      <c r="A83" s="476"/>
      <c r="B83" s="46">
        <v>35</v>
      </c>
      <c r="C83" s="35" t="s">
        <v>205</v>
      </c>
      <c r="D83" s="63" t="s">
        <v>4</v>
      </c>
      <c r="E83" s="255" t="s">
        <v>292</v>
      </c>
      <c r="F83" s="255" t="s">
        <v>296</v>
      </c>
      <c r="G83" s="255" t="s">
        <v>296</v>
      </c>
      <c r="H83" s="255" t="s">
        <v>292</v>
      </c>
      <c r="I83" s="276" t="s">
        <v>291</v>
      </c>
      <c r="J83" s="276" t="s">
        <v>291</v>
      </c>
      <c r="K83" s="255" t="s">
        <v>293</v>
      </c>
      <c r="L83" s="255" t="s">
        <v>292</v>
      </c>
      <c r="M83" s="255" t="s">
        <v>293</v>
      </c>
      <c r="N83" s="276" t="s">
        <v>293</v>
      </c>
      <c r="O83" s="256" t="s">
        <v>292</v>
      </c>
      <c r="P83" s="255" t="s">
        <v>296</v>
      </c>
      <c r="Q83" s="255" t="s">
        <v>296</v>
      </c>
      <c r="R83" s="255" t="s">
        <v>292</v>
      </c>
      <c r="S83" s="255" t="s">
        <v>291</v>
      </c>
      <c r="T83" s="276" t="s">
        <v>291</v>
      </c>
      <c r="U83" s="276" t="s">
        <v>294</v>
      </c>
      <c r="V83" s="255" t="s">
        <v>292</v>
      </c>
      <c r="W83" s="255" t="s">
        <v>293</v>
      </c>
      <c r="X83" s="276" t="s">
        <v>293</v>
      </c>
      <c r="Y83" s="255" t="s">
        <v>292</v>
      </c>
      <c r="Z83" s="255" t="s">
        <v>296</v>
      </c>
      <c r="AA83" s="255" t="s">
        <v>296</v>
      </c>
      <c r="AB83" s="255" t="s">
        <v>292</v>
      </c>
      <c r="AC83" s="255" t="s">
        <v>291</v>
      </c>
      <c r="AD83" s="256" t="s">
        <v>295</v>
      </c>
      <c r="AE83" s="256" t="s">
        <v>295</v>
      </c>
      <c r="AF83" s="255" t="s">
        <v>292</v>
      </c>
      <c r="AG83" s="255" t="s">
        <v>293</v>
      </c>
      <c r="AH83" s="255" t="s">
        <v>293</v>
      </c>
      <c r="AI83" s="375" t="s">
        <v>292</v>
      </c>
      <c r="AJ83" s="223"/>
      <c r="AK83" s="40"/>
      <c r="AL83" s="40"/>
      <c r="AM83" s="1"/>
      <c r="AN83" s="21">
        <f t="shared" si="15"/>
        <v>6</v>
      </c>
      <c r="AO83" s="22">
        <f t="shared" si="23"/>
        <v>7</v>
      </c>
      <c r="AP83" s="22">
        <f t="shared" si="17"/>
        <v>5</v>
      </c>
      <c r="AQ83" s="22">
        <f t="shared" si="18"/>
        <v>1</v>
      </c>
      <c r="AR83" s="22">
        <f t="shared" si="19"/>
        <v>0</v>
      </c>
      <c r="AS83" s="87">
        <f t="shared" si="20"/>
        <v>10</v>
      </c>
      <c r="AT83" s="91">
        <f t="shared" si="21"/>
        <v>2</v>
      </c>
      <c r="AU83" s="23"/>
      <c r="AV83" s="24"/>
      <c r="AW83" s="99">
        <f t="shared" si="22"/>
        <v>171</v>
      </c>
    </row>
    <row r="84" spans="1:51" ht="16.5" customHeight="1" thickBot="1">
      <c r="A84" s="477"/>
      <c r="B84" s="48">
        <v>36</v>
      </c>
      <c r="C84" s="36" t="s">
        <v>165</v>
      </c>
      <c r="D84" s="64" t="s">
        <v>4</v>
      </c>
      <c r="E84" s="323" t="s">
        <v>293</v>
      </c>
      <c r="F84" s="323" t="s">
        <v>293</v>
      </c>
      <c r="G84" s="324" t="s">
        <v>292</v>
      </c>
      <c r="H84" s="323" t="s">
        <v>296</v>
      </c>
      <c r="I84" s="325" t="s">
        <v>296</v>
      </c>
      <c r="J84" s="323" t="s">
        <v>292</v>
      </c>
      <c r="K84" s="323" t="s">
        <v>292</v>
      </c>
      <c r="L84" s="324" t="s">
        <v>295</v>
      </c>
      <c r="M84" s="323" t="s">
        <v>294</v>
      </c>
      <c r="N84" s="323" t="s">
        <v>292</v>
      </c>
      <c r="O84" s="323" t="s">
        <v>293</v>
      </c>
      <c r="P84" s="324" t="s">
        <v>295</v>
      </c>
      <c r="Q84" s="323" t="s">
        <v>292</v>
      </c>
      <c r="R84" s="323" t="s">
        <v>296</v>
      </c>
      <c r="S84" s="323" t="s">
        <v>296</v>
      </c>
      <c r="T84" s="323" t="s">
        <v>292</v>
      </c>
      <c r="U84" s="323" t="s">
        <v>291</v>
      </c>
      <c r="V84" s="323" t="s">
        <v>293</v>
      </c>
      <c r="W84" s="324" t="s">
        <v>331</v>
      </c>
      <c r="X84" s="323" t="s">
        <v>292</v>
      </c>
      <c r="Y84" s="324" t="s">
        <v>295</v>
      </c>
      <c r="Z84" s="323" t="s">
        <v>292</v>
      </c>
      <c r="AA84" s="323" t="s">
        <v>293</v>
      </c>
      <c r="AB84" s="323" t="s">
        <v>296</v>
      </c>
      <c r="AC84" s="323" t="s">
        <v>296</v>
      </c>
      <c r="AD84" s="323" t="s">
        <v>292</v>
      </c>
      <c r="AE84" s="323" t="s">
        <v>291</v>
      </c>
      <c r="AF84" s="323" t="s">
        <v>291</v>
      </c>
      <c r="AG84" s="323" t="s">
        <v>293</v>
      </c>
      <c r="AH84" s="323" t="s">
        <v>292</v>
      </c>
      <c r="AI84" s="378" t="s">
        <v>295</v>
      </c>
      <c r="AJ84" s="223"/>
      <c r="AK84" s="40"/>
      <c r="AL84" s="40"/>
      <c r="AM84" s="1"/>
      <c r="AN84" s="29">
        <f t="shared" si="15"/>
        <v>6</v>
      </c>
      <c r="AO84" s="30">
        <f t="shared" si="23"/>
        <v>6</v>
      </c>
      <c r="AP84" s="30">
        <f t="shared" si="17"/>
        <v>3</v>
      </c>
      <c r="AQ84" s="30">
        <f t="shared" si="18"/>
        <v>1</v>
      </c>
      <c r="AR84" s="30">
        <f t="shared" si="19"/>
        <v>0</v>
      </c>
      <c r="AS84" s="88">
        <f t="shared" si="20"/>
        <v>10</v>
      </c>
      <c r="AT84" s="92">
        <f t="shared" si="21"/>
        <v>5</v>
      </c>
      <c r="AU84" s="25"/>
      <c r="AV84" s="26"/>
      <c r="AW84" s="99">
        <f t="shared" si="22"/>
        <v>171</v>
      </c>
    </row>
    <row r="85" spans="1:51" ht="16.5" customHeight="1">
      <c r="A85" s="475" t="s">
        <v>19</v>
      </c>
      <c r="B85" s="47">
        <v>37</v>
      </c>
      <c r="C85" s="210" t="s">
        <v>240</v>
      </c>
      <c r="D85" s="62" t="s">
        <v>4</v>
      </c>
      <c r="E85" s="253" t="s">
        <v>291</v>
      </c>
      <c r="F85" s="253" t="s">
        <v>294</v>
      </c>
      <c r="G85" s="253" t="s">
        <v>292</v>
      </c>
      <c r="H85" s="253" t="s">
        <v>293</v>
      </c>
      <c r="I85" s="253" t="s">
        <v>293</v>
      </c>
      <c r="J85" s="253" t="s">
        <v>292</v>
      </c>
      <c r="K85" s="253" t="s">
        <v>296</v>
      </c>
      <c r="L85" s="253" t="s">
        <v>296</v>
      </c>
      <c r="M85" s="253" t="s">
        <v>292</v>
      </c>
      <c r="N85" s="253" t="s">
        <v>291</v>
      </c>
      <c r="O85" s="253" t="s">
        <v>291</v>
      </c>
      <c r="P85" s="254" t="s">
        <v>292</v>
      </c>
      <c r="Q85" s="253" t="s">
        <v>292</v>
      </c>
      <c r="R85" s="253" t="s">
        <v>293</v>
      </c>
      <c r="S85" s="253" t="s">
        <v>293</v>
      </c>
      <c r="T85" s="253" t="s">
        <v>292</v>
      </c>
      <c r="U85" s="253" t="s">
        <v>296</v>
      </c>
      <c r="V85" s="253" t="s">
        <v>296</v>
      </c>
      <c r="W85" s="253" t="s">
        <v>292</v>
      </c>
      <c r="X85" s="253" t="s">
        <v>291</v>
      </c>
      <c r="Y85" s="253" t="s">
        <v>291</v>
      </c>
      <c r="Z85" s="274" t="s">
        <v>294</v>
      </c>
      <c r="AA85" s="253" t="s">
        <v>292</v>
      </c>
      <c r="AB85" s="253" t="s">
        <v>293</v>
      </c>
      <c r="AC85" s="372" t="s">
        <v>293</v>
      </c>
      <c r="AD85" s="253" t="s">
        <v>292</v>
      </c>
      <c r="AE85" s="253" t="s">
        <v>296</v>
      </c>
      <c r="AF85" s="253" t="s">
        <v>296</v>
      </c>
      <c r="AG85" s="253" t="s">
        <v>292</v>
      </c>
      <c r="AH85" s="253" t="s">
        <v>291</v>
      </c>
      <c r="AI85" s="374" t="s">
        <v>291</v>
      </c>
      <c r="AJ85" s="223"/>
      <c r="AK85" s="40"/>
      <c r="AL85" s="40"/>
      <c r="AM85" s="1"/>
      <c r="AN85" s="31">
        <f t="shared" si="15"/>
        <v>6</v>
      </c>
      <c r="AO85" s="32">
        <f t="shared" si="23"/>
        <v>6</v>
      </c>
      <c r="AP85" s="32">
        <f t="shared" si="17"/>
        <v>7</v>
      </c>
      <c r="AQ85" s="32">
        <f t="shared" si="18"/>
        <v>2</v>
      </c>
      <c r="AR85" s="32">
        <f t="shared" si="19"/>
        <v>0</v>
      </c>
      <c r="AS85" s="89">
        <f t="shared" si="20"/>
        <v>10</v>
      </c>
      <c r="AT85" s="93">
        <f t="shared" si="21"/>
        <v>0</v>
      </c>
      <c r="AU85" s="27"/>
      <c r="AV85" s="28"/>
      <c r="AW85" s="99">
        <f t="shared" si="22"/>
        <v>171</v>
      </c>
    </row>
    <row r="86" spans="1:51">
      <c r="A86" s="476"/>
      <c r="B86" s="46">
        <v>38</v>
      </c>
      <c r="C86" s="211" t="s">
        <v>167</v>
      </c>
      <c r="D86" s="63" t="s">
        <v>4</v>
      </c>
      <c r="E86" s="255" t="s">
        <v>292</v>
      </c>
      <c r="F86" s="255" t="s">
        <v>291</v>
      </c>
      <c r="G86" s="255" t="s">
        <v>291</v>
      </c>
      <c r="H86" s="276" t="s">
        <v>294</v>
      </c>
      <c r="I86" s="255" t="s">
        <v>292</v>
      </c>
      <c r="J86" s="255" t="s">
        <v>293</v>
      </c>
      <c r="K86" s="255" t="s">
        <v>293</v>
      </c>
      <c r="L86" s="255" t="s">
        <v>292</v>
      </c>
      <c r="M86" s="255" t="s">
        <v>296</v>
      </c>
      <c r="N86" s="255" t="s">
        <v>296</v>
      </c>
      <c r="O86" s="255" t="s">
        <v>292</v>
      </c>
      <c r="P86" s="255" t="s">
        <v>291</v>
      </c>
      <c r="Q86" s="255" t="s">
        <v>291</v>
      </c>
      <c r="R86" s="256" t="s">
        <v>295</v>
      </c>
      <c r="S86" s="255" t="s">
        <v>292</v>
      </c>
      <c r="T86" s="255" t="s">
        <v>293</v>
      </c>
      <c r="U86" s="255" t="s">
        <v>293</v>
      </c>
      <c r="V86" s="255" t="s">
        <v>292</v>
      </c>
      <c r="W86" s="255" t="s">
        <v>296</v>
      </c>
      <c r="X86" s="255" t="s">
        <v>296</v>
      </c>
      <c r="Y86" s="255" t="s">
        <v>292</v>
      </c>
      <c r="Z86" s="255" t="s">
        <v>291</v>
      </c>
      <c r="AA86" s="255" t="s">
        <v>291</v>
      </c>
      <c r="AB86" s="276" t="s">
        <v>291</v>
      </c>
      <c r="AC86" s="256" t="s">
        <v>292</v>
      </c>
      <c r="AD86" s="276" t="s">
        <v>293</v>
      </c>
      <c r="AE86" s="276" t="s">
        <v>293</v>
      </c>
      <c r="AF86" s="255" t="s">
        <v>292</v>
      </c>
      <c r="AG86" s="255" t="s">
        <v>296</v>
      </c>
      <c r="AH86" s="255" t="s">
        <v>296</v>
      </c>
      <c r="AI86" s="375" t="s">
        <v>292</v>
      </c>
      <c r="AJ86" s="223"/>
      <c r="AK86" s="40"/>
      <c r="AL86" s="40"/>
      <c r="AM86" s="1"/>
      <c r="AN86" s="21">
        <f t="shared" si="15"/>
        <v>6</v>
      </c>
      <c r="AO86" s="22">
        <f t="shared" si="23"/>
        <v>6</v>
      </c>
      <c r="AP86" s="22">
        <f t="shared" si="17"/>
        <v>7</v>
      </c>
      <c r="AQ86" s="22">
        <f t="shared" si="18"/>
        <v>1</v>
      </c>
      <c r="AR86" s="22">
        <f t="shared" si="19"/>
        <v>0</v>
      </c>
      <c r="AS86" s="87">
        <f t="shared" si="20"/>
        <v>10</v>
      </c>
      <c r="AT86" s="91">
        <f t="shared" si="21"/>
        <v>1</v>
      </c>
      <c r="AU86" s="23"/>
      <c r="AV86" s="24"/>
      <c r="AW86" s="99">
        <f t="shared" si="22"/>
        <v>171</v>
      </c>
    </row>
    <row r="87" spans="1:51">
      <c r="A87" s="476"/>
      <c r="B87" s="46">
        <v>39</v>
      </c>
      <c r="C87" s="220" t="s">
        <v>241</v>
      </c>
      <c r="D87" s="63" t="s">
        <v>4</v>
      </c>
      <c r="E87" s="255" t="s">
        <v>296</v>
      </c>
      <c r="F87" s="255" t="s">
        <v>296</v>
      </c>
      <c r="G87" s="255" t="s">
        <v>292</v>
      </c>
      <c r="H87" s="255" t="s">
        <v>291</v>
      </c>
      <c r="I87" s="255" t="s">
        <v>291</v>
      </c>
      <c r="J87" s="256" t="s">
        <v>292</v>
      </c>
      <c r="K87" s="255" t="s">
        <v>292</v>
      </c>
      <c r="L87" s="255" t="s">
        <v>293</v>
      </c>
      <c r="M87" s="255" t="s">
        <v>293</v>
      </c>
      <c r="N87" s="255" t="s">
        <v>292</v>
      </c>
      <c r="O87" s="255" t="s">
        <v>296</v>
      </c>
      <c r="P87" s="255" t="s">
        <v>296</v>
      </c>
      <c r="Q87" s="255" t="s">
        <v>292</v>
      </c>
      <c r="R87" s="256" t="s">
        <v>295</v>
      </c>
      <c r="S87" s="276" t="s">
        <v>291</v>
      </c>
      <c r="T87" s="256" t="s">
        <v>295</v>
      </c>
      <c r="U87" s="255" t="s">
        <v>292</v>
      </c>
      <c r="V87" s="276" t="s">
        <v>293</v>
      </c>
      <c r="W87" s="255" t="s">
        <v>293</v>
      </c>
      <c r="X87" s="255" t="s">
        <v>292</v>
      </c>
      <c r="Y87" s="255" t="s">
        <v>296</v>
      </c>
      <c r="Z87" s="255" t="s">
        <v>296</v>
      </c>
      <c r="AA87" s="255" t="s">
        <v>292</v>
      </c>
      <c r="AB87" s="256" t="s">
        <v>295</v>
      </c>
      <c r="AC87" s="276" t="s">
        <v>291</v>
      </c>
      <c r="AD87" s="256" t="s">
        <v>295</v>
      </c>
      <c r="AE87" s="255" t="s">
        <v>292</v>
      </c>
      <c r="AF87" s="276" t="s">
        <v>293</v>
      </c>
      <c r="AG87" s="255" t="s">
        <v>293</v>
      </c>
      <c r="AH87" s="255" t="s">
        <v>292</v>
      </c>
      <c r="AI87" s="375" t="s">
        <v>296</v>
      </c>
      <c r="AJ87" s="223"/>
      <c r="AK87" s="40"/>
      <c r="AL87" s="40"/>
      <c r="AM87" s="1"/>
      <c r="AN87" s="21">
        <f t="shared" si="15"/>
        <v>7</v>
      </c>
      <c r="AO87" s="22">
        <f t="shared" si="23"/>
        <v>6</v>
      </c>
      <c r="AP87" s="22">
        <f t="shared" si="17"/>
        <v>4</v>
      </c>
      <c r="AQ87" s="22">
        <f t="shared" si="18"/>
        <v>0</v>
      </c>
      <c r="AR87" s="22">
        <f t="shared" si="19"/>
        <v>0</v>
      </c>
      <c r="AS87" s="87">
        <f t="shared" si="20"/>
        <v>10</v>
      </c>
      <c r="AT87" s="91">
        <f t="shared" si="21"/>
        <v>4</v>
      </c>
      <c r="AU87" s="23"/>
      <c r="AV87" s="24"/>
      <c r="AW87" s="99">
        <f t="shared" si="22"/>
        <v>171.5</v>
      </c>
    </row>
    <row r="88" spans="1:51">
      <c r="A88" s="476"/>
      <c r="B88" s="46">
        <v>40</v>
      </c>
      <c r="C88" s="35" t="s">
        <v>168</v>
      </c>
      <c r="D88" s="63" t="s">
        <v>4</v>
      </c>
      <c r="E88" s="255" t="s">
        <v>293</v>
      </c>
      <c r="F88" s="255" t="s">
        <v>292</v>
      </c>
      <c r="G88" s="373" t="s">
        <v>296</v>
      </c>
      <c r="H88" s="255" t="s">
        <v>296</v>
      </c>
      <c r="I88" s="255" t="s">
        <v>292</v>
      </c>
      <c r="J88" s="255" t="s">
        <v>291</v>
      </c>
      <c r="K88" s="255" t="s">
        <v>291</v>
      </c>
      <c r="L88" s="255" t="s">
        <v>294</v>
      </c>
      <c r="M88" s="255" t="s">
        <v>292</v>
      </c>
      <c r="N88" s="255" t="s">
        <v>293</v>
      </c>
      <c r="O88" s="255" t="s">
        <v>293</v>
      </c>
      <c r="P88" s="255" t="s">
        <v>292</v>
      </c>
      <c r="Q88" s="255" t="s">
        <v>296</v>
      </c>
      <c r="R88" s="255" t="s">
        <v>296</v>
      </c>
      <c r="S88" s="255" t="s">
        <v>292</v>
      </c>
      <c r="T88" s="255" t="s">
        <v>291</v>
      </c>
      <c r="U88" s="255" t="s">
        <v>291</v>
      </c>
      <c r="V88" s="255" t="s">
        <v>294</v>
      </c>
      <c r="W88" s="255" t="s">
        <v>292</v>
      </c>
      <c r="X88" s="256" t="s">
        <v>295</v>
      </c>
      <c r="Y88" s="276" t="s">
        <v>293</v>
      </c>
      <c r="Z88" s="255" t="s">
        <v>292</v>
      </c>
      <c r="AA88" s="255" t="s">
        <v>296</v>
      </c>
      <c r="AB88" s="255" t="s">
        <v>296</v>
      </c>
      <c r="AC88" s="255" t="s">
        <v>292</v>
      </c>
      <c r="AD88" s="255" t="s">
        <v>291</v>
      </c>
      <c r="AE88" s="255" t="s">
        <v>291</v>
      </c>
      <c r="AF88" s="256" t="s">
        <v>292</v>
      </c>
      <c r="AG88" s="255" t="s">
        <v>292</v>
      </c>
      <c r="AH88" s="256" t="s">
        <v>295</v>
      </c>
      <c r="AI88" s="375" t="s">
        <v>293</v>
      </c>
      <c r="AJ88" s="223"/>
      <c r="AK88" s="40"/>
      <c r="AL88" s="40"/>
      <c r="AM88" s="1"/>
      <c r="AN88" s="21">
        <f t="shared" si="15"/>
        <v>6</v>
      </c>
      <c r="AO88" s="22">
        <f t="shared" si="23"/>
        <v>5</v>
      </c>
      <c r="AP88" s="22">
        <f t="shared" si="17"/>
        <v>6</v>
      </c>
      <c r="AQ88" s="22">
        <f t="shared" si="18"/>
        <v>2</v>
      </c>
      <c r="AR88" s="22">
        <f t="shared" si="19"/>
        <v>0</v>
      </c>
      <c r="AS88" s="87">
        <f t="shared" si="20"/>
        <v>10</v>
      </c>
      <c r="AT88" s="91">
        <f t="shared" si="21"/>
        <v>2</v>
      </c>
      <c r="AU88" s="23"/>
      <c r="AV88" s="24"/>
      <c r="AW88" s="99">
        <f t="shared" si="22"/>
        <v>171</v>
      </c>
    </row>
    <row r="89" spans="1:51" ht="17.25" thickBot="1">
      <c r="A89" s="477"/>
      <c r="B89" s="48">
        <v>41</v>
      </c>
      <c r="C89" s="212" t="s">
        <v>206</v>
      </c>
      <c r="D89" s="107" t="s">
        <v>2</v>
      </c>
      <c r="E89" s="257" t="s">
        <v>292</v>
      </c>
      <c r="F89" s="258" t="s">
        <v>295</v>
      </c>
      <c r="G89" s="257" t="s">
        <v>293</v>
      </c>
      <c r="H89" s="257" t="s">
        <v>292</v>
      </c>
      <c r="I89" s="257" t="s">
        <v>296</v>
      </c>
      <c r="J89" s="257" t="s">
        <v>296</v>
      </c>
      <c r="K89" s="257" t="s">
        <v>292</v>
      </c>
      <c r="L89" s="275" t="s">
        <v>291</v>
      </c>
      <c r="M89" s="275" t="s">
        <v>291</v>
      </c>
      <c r="N89" s="258" t="s">
        <v>292</v>
      </c>
      <c r="O89" s="258" t="s">
        <v>295</v>
      </c>
      <c r="P89" s="257" t="s">
        <v>293</v>
      </c>
      <c r="Q89" s="257" t="s">
        <v>293</v>
      </c>
      <c r="R89" s="257" t="s">
        <v>292</v>
      </c>
      <c r="S89" s="257" t="s">
        <v>296</v>
      </c>
      <c r="T89" s="257" t="s">
        <v>296</v>
      </c>
      <c r="U89" s="257" t="s">
        <v>292</v>
      </c>
      <c r="V89" s="258" t="s">
        <v>295</v>
      </c>
      <c r="W89" s="257" t="s">
        <v>291</v>
      </c>
      <c r="X89" s="257" t="s">
        <v>293</v>
      </c>
      <c r="Y89" s="257" t="s">
        <v>292</v>
      </c>
      <c r="Z89" s="257" t="s">
        <v>293</v>
      </c>
      <c r="AA89" s="257" t="s">
        <v>293</v>
      </c>
      <c r="AB89" s="257" t="s">
        <v>292</v>
      </c>
      <c r="AC89" s="257" t="s">
        <v>296</v>
      </c>
      <c r="AD89" s="257" t="s">
        <v>296</v>
      </c>
      <c r="AE89" s="257" t="s">
        <v>292</v>
      </c>
      <c r="AF89" s="257" t="s">
        <v>291</v>
      </c>
      <c r="AG89" s="257" t="s">
        <v>291</v>
      </c>
      <c r="AH89" s="275" t="s">
        <v>293</v>
      </c>
      <c r="AI89" s="376" t="s">
        <v>292</v>
      </c>
      <c r="AJ89" s="223"/>
      <c r="AK89" s="40"/>
      <c r="AL89" s="40"/>
      <c r="AM89" s="1"/>
      <c r="AN89" s="29">
        <f t="shared" si="15"/>
        <v>6</v>
      </c>
      <c r="AO89" s="30">
        <f t="shared" si="23"/>
        <v>7</v>
      </c>
      <c r="AP89" s="30">
        <f t="shared" si="17"/>
        <v>5</v>
      </c>
      <c r="AQ89" s="30">
        <f t="shared" si="18"/>
        <v>0</v>
      </c>
      <c r="AR89" s="30">
        <f t="shared" si="19"/>
        <v>0</v>
      </c>
      <c r="AS89" s="88">
        <f t="shared" si="20"/>
        <v>10</v>
      </c>
      <c r="AT89" s="92">
        <f t="shared" si="21"/>
        <v>3</v>
      </c>
      <c r="AU89" s="25"/>
      <c r="AV89" s="26"/>
      <c r="AW89" s="99">
        <f t="shared" si="22"/>
        <v>171</v>
      </c>
    </row>
    <row r="90" spans="1:51" ht="18.75" thickBot="1">
      <c r="A90" s="204"/>
      <c r="B90" s="205">
        <v>42</v>
      </c>
      <c r="C90" s="187" t="s">
        <v>213</v>
      </c>
      <c r="D90" s="128" t="s">
        <v>103</v>
      </c>
      <c r="E90" s="278" t="s">
        <v>292</v>
      </c>
      <c r="F90" s="392" t="s">
        <v>120</v>
      </c>
      <c r="G90" s="343" t="s">
        <v>293</v>
      </c>
      <c r="H90" s="278" t="s">
        <v>292</v>
      </c>
      <c r="I90" s="390" t="s">
        <v>308</v>
      </c>
      <c r="J90" s="280" t="s">
        <v>293</v>
      </c>
      <c r="K90" s="279" t="s">
        <v>295</v>
      </c>
      <c r="L90" s="278" t="s">
        <v>291</v>
      </c>
      <c r="M90" s="279" t="s">
        <v>306</v>
      </c>
      <c r="N90" s="278" t="s">
        <v>294</v>
      </c>
      <c r="O90" s="281" t="s">
        <v>292</v>
      </c>
      <c r="P90" s="278" t="s">
        <v>293</v>
      </c>
      <c r="Q90" s="278" t="s">
        <v>292</v>
      </c>
      <c r="R90" s="278" t="s">
        <v>291</v>
      </c>
      <c r="S90" s="278" t="s">
        <v>294</v>
      </c>
      <c r="T90" s="280" t="s">
        <v>294</v>
      </c>
      <c r="U90" s="278" t="s">
        <v>292</v>
      </c>
      <c r="V90" s="278" t="s">
        <v>291</v>
      </c>
      <c r="W90" s="278" t="s">
        <v>293</v>
      </c>
      <c r="X90" s="278" t="s">
        <v>292</v>
      </c>
      <c r="Y90" s="278" t="s">
        <v>293</v>
      </c>
      <c r="Z90" s="278" t="s">
        <v>293</v>
      </c>
      <c r="AA90" s="278" t="s">
        <v>292</v>
      </c>
      <c r="AB90" s="278" t="s">
        <v>291</v>
      </c>
      <c r="AC90" s="278" t="s">
        <v>294</v>
      </c>
      <c r="AD90" s="344" t="s">
        <v>295</v>
      </c>
      <c r="AE90" s="283" t="s">
        <v>292</v>
      </c>
      <c r="AF90" s="284" t="s">
        <v>293</v>
      </c>
      <c r="AG90" s="285" t="s">
        <v>294</v>
      </c>
      <c r="AH90" s="284" t="s">
        <v>292</v>
      </c>
      <c r="AI90" s="345" t="s">
        <v>293</v>
      </c>
      <c r="AJ90" s="223"/>
      <c r="AK90" s="40"/>
      <c r="AL90" s="40"/>
      <c r="AM90" s="1"/>
      <c r="AN90" s="29">
        <f t="shared" si="15"/>
        <v>0</v>
      </c>
      <c r="AO90" s="30">
        <f t="shared" si="23"/>
        <v>9</v>
      </c>
      <c r="AP90" s="30">
        <f t="shared" si="17"/>
        <v>4</v>
      </c>
      <c r="AQ90" s="30">
        <f t="shared" si="18"/>
        <v>6</v>
      </c>
      <c r="AR90" s="30">
        <f t="shared" si="19"/>
        <v>0</v>
      </c>
      <c r="AS90" s="88">
        <f t="shared" si="20"/>
        <v>10</v>
      </c>
      <c r="AT90" s="92">
        <f t="shared" si="21"/>
        <v>2</v>
      </c>
      <c r="AU90" s="25"/>
      <c r="AV90" s="26"/>
      <c r="AW90" s="139">
        <f t="shared" si="22"/>
        <v>168</v>
      </c>
    </row>
    <row r="91" spans="1:51" ht="17.100000000000001" customHeight="1" thickTop="1" thickBot="1">
      <c r="A91" s="484" t="s">
        <v>96</v>
      </c>
      <c r="B91" s="485"/>
      <c r="C91" s="486"/>
      <c r="D91" s="490" t="s">
        <v>0</v>
      </c>
      <c r="E91" s="176">
        <v>1</v>
      </c>
      <c r="F91" s="172">
        <v>2</v>
      </c>
      <c r="G91" s="126">
        <v>3</v>
      </c>
      <c r="H91" s="126">
        <v>4</v>
      </c>
      <c r="I91" s="126">
        <v>5</v>
      </c>
      <c r="J91" s="126">
        <v>6</v>
      </c>
      <c r="K91" s="174">
        <v>7</v>
      </c>
      <c r="L91" s="176">
        <v>8</v>
      </c>
      <c r="M91" s="172">
        <v>9</v>
      </c>
      <c r="N91" s="126">
        <v>10</v>
      </c>
      <c r="O91" s="126">
        <v>11</v>
      </c>
      <c r="P91" s="126">
        <v>12</v>
      </c>
      <c r="Q91" s="126">
        <v>13</v>
      </c>
      <c r="R91" s="174">
        <v>14</v>
      </c>
      <c r="S91" s="176">
        <v>15</v>
      </c>
      <c r="T91" s="172">
        <v>16</v>
      </c>
      <c r="U91" s="126">
        <v>17</v>
      </c>
      <c r="V91" s="126">
        <v>18</v>
      </c>
      <c r="W91" s="126">
        <v>19</v>
      </c>
      <c r="X91" s="126">
        <v>20</v>
      </c>
      <c r="Y91" s="174">
        <v>21</v>
      </c>
      <c r="Z91" s="176">
        <v>22</v>
      </c>
      <c r="AA91" s="172">
        <v>23</v>
      </c>
      <c r="AB91" s="126">
        <v>24</v>
      </c>
      <c r="AC91" s="176">
        <v>25</v>
      </c>
      <c r="AD91" s="126">
        <v>26</v>
      </c>
      <c r="AE91" s="126">
        <v>27</v>
      </c>
      <c r="AF91" s="174">
        <v>28</v>
      </c>
      <c r="AG91" s="176">
        <v>29</v>
      </c>
      <c r="AH91" s="172">
        <v>30</v>
      </c>
      <c r="AI91" s="240">
        <v>31</v>
      </c>
      <c r="AJ91" s="49"/>
      <c r="AK91" s="37"/>
      <c r="AM91" s="104" t="s">
        <v>46</v>
      </c>
      <c r="AW91"/>
      <c r="AX91" s="105" t="s">
        <v>47</v>
      </c>
    </row>
    <row r="92" spans="1:51" ht="17.100000000000001" customHeight="1" thickBot="1">
      <c r="A92" s="487"/>
      <c r="B92" s="488"/>
      <c r="C92" s="489"/>
      <c r="D92" s="491"/>
      <c r="E92" s="177" t="s">
        <v>113</v>
      </c>
      <c r="F92" s="173" t="s">
        <v>114</v>
      </c>
      <c r="G92" s="125" t="s">
        <v>268</v>
      </c>
      <c r="H92" s="125" t="s">
        <v>116</v>
      </c>
      <c r="I92" s="125" t="s">
        <v>117</v>
      </c>
      <c r="J92" s="125" t="s">
        <v>118</v>
      </c>
      <c r="K92" s="175" t="s">
        <v>119</v>
      </c>
      <c r="L92" s="177" t="s">
        <v>113</v>
      </c>
      <c r="M92" s="173" t="s">
        <v>114</v>
      </c>
      <c r="N92" s="125" t="s">
        <v>268</v>
      </c>
      <c r="O92" s="125" t="s">
        <v>116</v>
      </c>
      <c r="P92" s="125" t="s">
        <v>117</v>
      </c>
      <c r="Q92" s="125" t="s">
        <v>118</v>
      </c>
      <c r="R92" s="175" t="s">
        <v>119</v>
      </c>
      <c r="S92" s="177" t="s">
        <v>113</v>
      </c>
      <c r="T92" s="173" t="s">
        <v>114</v>
      </c>
      <c r="U92" s="125" t="s">
        <v>268</v>
      </c>
      <c r="V92" s="125" t="s">
        <v>116</v>
      </c>
      <c r="W92" s="125" t="s">
        <v>117</v>
      </c>
      <c r="X92" s="125" t="s">
        <v>118</v>
      </c>
      <c r="Y92" s="175" t="s">
        <v>119</v>
      </c>
      <c r="Z92" s="177" t="s">
        <v>113</v>
      </c>
      <c r="AA92" s="173" t="s">
        <v>114</v>
      </c>
      <c r="AB92" s="125" t="s">
        <v>268</v>
      </c>
      <c r="AC92" s="177" t="s">
        <v>116</v>
      </c>
      <c r="AD92" s="125" t="s">
        <v>117</v>
      </c>
      <c r="AE92" s="125" t="s">
        <v>118</v>
      </c>
      <c r="AF92" s="175" t="s">
        <v>119</v>
      </c>
      <c r="AG92" s="177" t="s">
        <v>113</v>
      </c>
      <c r="AH92" s="173" t="s">
        <v>114</v>
      </c>
      <c r="AI92" s="241" t="s">
        <v>227</v>
      </c>
      <c r="AJ92" s="49"/>
      <c r="AK92" s="37"/>
      <c r="AN92" s="84" t="s">
        <v>37</v>
      </c>
      <c r="AO92" s="85" t="s">
        <v>38</v>
      </c>
      <c r="AP92" s="85" t="s">
        <v>42</v>
      </c>
      <c r="AQ92" s="85" t="s">
        <v>153</v>
      </c>
      <c r="AR92" s="85" t="s">
        <v>154</v>
      </c>
      <c r="AS92" s="85" t="s">
        <v>123</v>
      </c>
      <c r="AT92" s="94" t="s">
        <v>39</v>
      </c>
      <c r="AU92" s="101" t="s">
        <v>44</v>
      </c>
      <c r="AV92" s="101" t="s">
        <v>45</v>
      </c>
      <c r="AW92" s="97" t="s">
        <v>49</v>
      </c>
      <c r="AY92" s="96" t="s">
        <v>43</v>
      </c>
    </row>
    <row r="93" spans="1:51" ht="17.100000000000001" customHeight="1">
      <c r="A93" s="475" t="s">
        <v>20</v>
      </c>
      <c r="B93" s="66">
        <v>43</v>
      </c>
      <c r="C93" s="43" t="s">
        <v>176</v>
      </c>
      <c r="D93" s="181" t="s">
        <v>219</v>
      </c>
      <c r="E93" s="273" t="s">
        <v>198</v>
      </c>
      <c r="F93" s="253" t="s">
        <v>198</v>
      </c>
      <c r="G93" s="253" t="s">
        <v>199</v>
      </c>
      <c r="H93" s="253" t="s">
        <v>199</v>
      </c>
      <c r="I93" s="253" t="s">
        <v>198</v>
      </c>
      <c r="J93" s="253" t="s">
        <v>197</v>
      </c>
      <c r="K93" s="253" t="s">
        <v>197</v>
      </c>
      <c r="L93" s="253" t="s">
        <v>198</v>
      </c>
      <c r="M93" s="253" t="s">
        <v>280</v>
      </c>
      <c r="N93" s="253" t="s">
        <v>280</v>
      </c>
      <c r="O93" s="274" t="s">
        <v>237</v>
      </c>
      <c r="P93" s="253" t="s">
        <v>198</v>
      </c>
      <c r="Q93" s="253" t="s">
        <v>199</v>
      </c>
      <c r="R93" s="253" t="s">
        <v>199</v>
      </c>
      <c r="S93" s="253" t="s">
        <v>198</v>
      </c>
      <c r="T93" s="253" t="s">
        <v>197</v>
      </c>
      <c r="U93" s="253" t="s">
        <v>197</v>
      </c>
      <c r="V93" s="253" t="s">
        <v>198</v>
      </c>
      <c r="W93" s="253" t="s">
        <v>280</v>
      </c>
      <c r="X93" s="253" t="s">
        <v>196</v>
      </c>
      <c r="Y93" s="254" t="s">
        <v>242</v>
      </c>
      <c r="Z93" s="253" t="s">
        <v>198</v>
      </c>
      <c r="AA93" s="253" t="s">
        <v>199</v>
      </c>
      <c r="AB93" s="253" t="s">
        <v>279</v>
      </c>
      <c r="AC93" s="253" t="s">
        <v>281</v>
      </c>
      <c r="AD93" s="253" t="s">
        <v>282</v>
      </c>
      <c r="AE93" s="253" t="s">
        <v>282</v>
      </c>
      <c r="AF93" s="253" t="s">
        <v>198</v>
      </c>
      <c r="AG93" s="253" t="s">
        <v>280</v>
      </c>
      <c r="AH93" s="253" t="s">
        <v>196</v>
      </c>
      <c r="AI93" s="260" t="s">
        <v>242</v>
      </c>
      <c r="AJ93" s="57"/>
      <c r="AK93" s="42"/>
      <c r="AL93" s="42"/>
      <c r="AM93" s="1"/>
      <c r="AN93" s="17">
        <f t="shared" ref="AN93:AN128" si="24">COUNTIF($C93:$AJ93,"N")</f>
        <v>6</v>
      </c>
      <c r="AO93" s="18">
        <f t="shared" ref="AO93:AO128" si="25">COUNTIF($C93:$AJ93,"D")</f>
        <v>6</v>
      </c>
      <c r="AP93" s="18">
        <f t="shared" ref="AP93:AP128" si="26">COUNTIF($C93:$AJ93,"E")</f>
        <v>6</v>
      </c>
      <c r="AQ93" s="18">
        <f t="shared" ref="AQ93:AQ128" si="27">COUNTIF($C93:$AJ93,"MD")</f>
        <v>1</v>
      </c>
      <c r="AR93" s="18">
        <f t="shared" ref="AR93:AR128" si="28">COUNTIF($C93:$AJ93,"M3")</f>
        <v>0</v>
      </c>
      <c r="AS93" s="86">
        <f t="shared" ref="AS93:AS128" si="29">COUNTIF($C93:$AJ93,"휴")</f>
        <v>10</v>
      </c>
      <c r="AT93" s="93">
        <f t="shared" ref="AT93:AT128" si="30">COUNTIF($C93:$AJ93,"차")</f>
        <v>2</v>
      </c>
      <c r="AU93" s="19"/>
      <c r="AV93" s="20"/>
      <c r="AW93" s="99">
        <f t="shared" ref="AW93:AW128" si="31">PRODUCT(AN93*8.5)+PRODUCT(AO93*8)+PRODUCT(AP93*8)+PRODUCT(AQ93*8)+PRODUCT(AR93*8)+PRODUCT(AT93*8)</f>
        <v>171</v>
      </c>
    </row>
    <row r="94" spans="1:51" ht="17.100000000000001" customHeight="1">
      <c r="A94" s="476"/>
      <c r="B94" s="15">
        <v>44</v>
      </c>
      <c r="C94" s="35" t="s">
        <v>243</v>
      </c>
      <c r="D94" s="68" t="s">
        <v>220</v>
      </c>
      <c r="E94" s="261" t="s">
        <v>280</v>
      </c>
      <c r="F94" s="255" t="s">
        <v>196</v>
      </c>
      <c r="G94" s="256" t="s">
        <v>198</v>
      </c>
      <c r="H94" s="255" t="s">
        <v>281</v>
      </c>
      <c r="I94" s="255" t="s">
        <v>199</v>
      </c>
      <c r="J94" s="255" t="s">
        <v>199</v>
      </c>
      <c r="K94" s="255" t="s">
        <v>198</v>
      </c>
      <c r="L94" s="255" t="s">
        <v>197</v>
      </c>
      <c r="M94" s="255" t="s">
        <v>197</v>
      </c>
      <c r="N94" s="255" t="s">
        <v>198</v>
      </c>
      <c r="O94" s="255" t="s">
        <v>280</v>
      </c>
      <c r="P94" s="255" t="s">
        <v>196</v>
      </c>
      <c r="Q94" s="255" t="s">
        <v>283</v>
      </c>
      <c r="R94" s="255" t="s">
        <v>281</v>
      </c>
      <c r="S94" s="255" t="s">
        <v>279</v>
      </c>
      <c r="T94" s="255" t="s">
        <v>279</v>
      </c>
      <c r="U94" s="255" t="s">
        <v>281</v>
      </c>
      <c r="V94" s="255" t="s">
        <v>197</v>
      </c>
      <c r="W94" s="255" t="s">
        <v>197</v>
      </c>
      <c r="X94" s="255" t="s">
        <v>198</v>
      </c>
      <c r="Y94" s="255" t="s">
        <v>280</v>
      </c>
      <c r="Z94" s="255" t="s">
        <v>280</v>
      </c>
      <c r="AA94" s="255" t="s">
        <v>283</v>
      </c>
      <c r="AB94" s="255" t="s">
        <v>198</v>
      </c>
      <c r="AC94" s="255" t="s">
        <v>279</v>
      </c>
      <c r="AD94" s="394" t="s">
        <v>136</v>
      </c>
      <c r="AE94" s="255" t="s">
        <v>281</v>
      </c>
      <c r="AF94" s="255" t="s">
        <v>197</v>
      </c>
      <c r="AG94" s="255" t="s">
        <v>197</v>
      </c>
      <c r="AH94" s="255" t="s">
        <v>198</v>
      </c>
      <c r="AI94" s="262" t="s">
        <v>280</v>
      </c>
      <c r="AJ94" s="57"/>
      <c r="AK94" s="42"/>
      <c r="AL94" s="42"/>
      <c r="AM94" s="1"/>
      <c r="AN94" s="21">
        <f t="shared" si="24"/>
        <v>6</v>
      </c>
      <c r="AO94" s="22">
        <f t="shared" si="25"/>
        <v>5</v>
      </c>
      <c r="AP94" s="22">
        <f t="shared" si="26"/>
        <v>8</v>
      </c>
      <c r="AQ94" s="22">
        <f t="shared" si="27"/>
        <v>2</v>
      </c>
      <c r="AR94" s="22">
        <f t="shared" si="28"/>
        <v>0</v>
      </c>
      <c r="AS94" s="87">
        <f t="shared" si="29"/>
        <v>10</v>
      </c>
      <c r="AT94" s="91">
        <f t="shared" si="30"/>
        <v>0</v>
      </c>
      <c r="AU94" s="23"/>
      <c r="AV94" s="24"/>
      <c r="AW94" s="99">
        <f t="shared" si="31"/>
        <v>171</v>
      </c>
    </row>
    <row r="95" spans="1:51" ht="17.100000000000001" customHeight="1">
      <c r="A95" s="476"/>
      <c r="B95" s="15">
        <v>45</v>
      </c>
      <c r="C95" s="35" t="s">
        <v>226</v>
      </c>
      <c r="D95" s="68" t="s">
        <v>4</v>
      </c>
      <c r="E95" s="261" t="s">
        <v>197</v>
      </c>
      <c r="F95" s="255" t="s">
        <v>198</v>
      </c>
      <c r="G95" s="255" t="s">
        <v>280</v>
      </c>
      <c r="H95" s="255" t="s">
        <v>280</v>
      </c>
      <c r="I95" s="256" t="s">
        <v>198</v>
      </c>
      <c r="J95" s="255" t="s">
        <v>198</v>
      </c>
      <c r="K95" s="255" t="s">
        <v>199</v>
      </c>
      <c r="L95" s="255" t="s">
        <v>279</v>
      </c>
      <c r="M95" s="255" t="s">
        <v>198</v>
      </c>
      <c r="N95" s="255" t="s">
        <v>197</v>
      </c>
      <c r="O95" s="255" t="s">
        <v>197</v>
      </c>
      <c r="P95" s="255" t="s">
        <v>198</v>
      </c>
      <c r="Q95" s="255" t="s">
        <v>280</v>
      </c>
      <c r="R95" s="255" t="s">
        <v>196</v>
      </c>
      <c r="S95" s="255" t="s">
        <v>199</v>
      </c>
      <c r="T95" s="255" t="s">
        <v>281</v>
      </c>
      <c r="U95" s="255" t="s">
        <v>279</v>
      </c>
      <c r="V95" s="255" t="s">
        <v>279</v>
      </c>
      <c r="W95" s="255" t="s">
        <v>198</v>
      </c>
      <c r="X95" s="255" t="s">
        <v>197</v>
      </c>
      <c r="Y95" s="255" t="s">
        <v>197</v>
      </c>
      <c r="Z95" s="255" t="s">
        <v>198</v>
      </c>
      <c r="AA95" s="255" t="s">
        <v>280</v>
      </c>
      <c r="AB95" s="255" t="s">
        <v>196</v>
      </c>
      <c r="AC95" s="256" t="s">
        <v>242</v>
      </c>
      <c r="AD95" s="255" t="s">
        <v>281</v>
      </c>
      <c r="AE95" s="255" t="s">
        <v>279</v>
      </c>
      <c r="AF95" s="255" t="s">
        <v>279</v>
      </c>
      <c r="AG95" s="255" t="s">
        <v>198</v>
      </c>
      <c r="AH95" s="255" t="s">
        <v>197</v>
      </c>
      <c r="AI95" s="262" t="s">
        <v>197</v>
      </c>
      <c r="AJ95" s="57"/>
      <c r="AK95" s="42"/>
      <c r="AL95" s="42"/>
      <c r="AM95" s="1"/>
      <c r="AN95" s="21">
        <f t="shared" si="24"/>
        <v>7</v>
      </c>
      <c r="AO95" s="22">
        <f t="shared" si="25"/>
        <v>7</v>
      </c>
      <c r="AP95" s="22">
        <f t="shared" si="26"/>
        <v>6</v>
      </c>
      <c r="AQ95" s="22">
        <f t="shared" si="27"/>
        <v>0</v>
      </c>
      <c r="AR95" s="22">
        <f t="shared" si="28"/>
        <v>0</v>
      </c>
      <c r="AS95" s="87">
        <f t="shared" si="29"/>
        <v>10</v>
      </c>
      <c r="AT95" s="91">
        <f t="shared" si="30"/>
        <v>1</v>
      </c>
      <c r="AU95" s="23"/>
      <c r="AV95" s="24"/>
      <c r="AW95" s="99">
        <f t="shared" si="31"/>
        <v>171.5</v>
      </c>
    </row>
    <row r="96" spans="1:51" ht="17.100000000000001" customHeight="1">
      <c r="A96" s="476"/>
      <c r="B96" s="15">
        <v>46</v>
      </c>
      <c r="C96" s="35" t="s">
        <v>244</v>
      </c>
      <c r="D96" s="68" t="s">
        <v>4</v>
      </c>
      <c r="E96" s="261" t="s">
        <v>281</v>
      </c>
      <c r="F96" s="255" t="s">
        <v>197</v>
      </c>
      <c r="G96" s="255" t="s">
        <v>197</v>
      </c>
      <c r="H96" s="255" t="s">
        <v>198</v>
      </c>
      <c r="I96" s="255" t="s">
        <v>280</v>
      </c>
      <c r="J96" s="255" t="s">
        <v>196</v>
      </c>
      <c r="K96" s="256" t="s">
        <v>242</v>
      </c>
      <c r="L96" s="255" t="s">
        <v>281</v>
      </c>
      <c r="M96" s="255" t="s">
        <v>199</v>
      </c>
      <c r="N96" s="255" t="s">
        <v>199</v>
      </c>
      <c r="O96" s="255" t="s">
        <v>198</v>
      </c>
      <c r="P96" s="255" t="s">
        <v>197</v>
      </c>
      <c r="Q96" s="255" t="s">
        <v>197</v>
      </c>
      <c r="R96" s="255" t="s">
        <v>198</v>
      </c>
      <c r="S96" s="255" t="s">
        <v>280</v>
      </c>
      <c r="T96" s="255" t="s">
        <v>196</v>
      </c>
      <c r="U96" s="255" t="s">
        <v>283</v>
      </c>
      <c r="V96" s="255" t="s">
        <v>281</v>
      </c>
      <c r="W96" s="255" t="s">
        <v>279</v>
      </c>
      <c r="X96" s="255" t="s">
        <v>279</v>
      </c>
      <c r="Y96" s="256" t="s">
        <v>198</v>
      </c>
      <c r="Z96" s="255" t="s">
        <v>197</v>
      </c>
      <c r="AA96" s="255" t="s">
        <v>197</v>
      </c>
      <c r="AB96" s="255" t="s">
        <v>198</v>
      </c>
      <c r="AC96" s="255" t="s">
        <v>280</v>
      </c>
      <c r="AD96" s="394" t="s">
        <v>120</v>
      </c>
      <c r="AE96" s="255" t="s">
        <v>196</v>
      </c>
      <c r="AF96" s="255" t="s">
        <v>281</v>
      </c>
      <c r="AG96" s="256" t="s">
        <v>242</v>
      </c>
      <c r="AH96" s="255" t="s">
        <v>279</v>
      </c>
      <c r="AI96" s="262" t="s">
        <v>198</v>
      </c>
      <c r="AJ96" s="57"/>
      <c r="AK96" s="42"/>
      <c r="AL96" s="42"/>
      <c r="AM96" s="1"/>
      <c r="AN96" s="21">
        <f t="shared" si="24"/>
        <v>6</v>
      </c>
      <c r="AO96" s="22">
        <f t="shared" si="25"/>
        <v>6</v>
      </c>
      <c r="AP96" s="22">
        <f t="shared" si="26"/>
        <v>6</v>
      </c>
      <c r="AQ96" s="22">
        <f t="shared" si="27"/>
        <v>1</v>
      </c>
      <c r="AR96" s="22">
        <f t="shared" si="28"/>
        <v>0</v>
      </c>
      <c r="AS96" s="87">
        <f t="shared" si="29"/>
        <v>10</v>
      </c>
      <c r="AT96" s="91">
        <f t="shared" si="30"/>
        <v>2</v>
      </c>
      <c r="AU96" s="23"/>
      <c r="AV96" s="24"/>
      <c r="AW96" s="99">
        <f t="shared" si="31"/>
        <v>171</v>
      </c>
    </row>
    <row r="97" spans="1:49" ht="17.100000000000001" customHeight="1" thickBot="1">
      <c r="A97" s="476"/>
      <c r="B97" s="65">
        <v>47</v>
      </c>
      <c r="C97" s="36" t="s">
        <v>177</v>
      </c>
      <c r="D97" s="69" t="s">
        <v>4</v>
      </c>
      <c r="E97" s="263" t="s">
        <v>279</v>
      </c>
      <c r="F97" s="257" t="s">
        <v>279</v>
      </c>
      <c r="G97" s="257" t="s">
        <v>198</v>
      </c>
      <c r="H97" s="257" t="s">
        <v>197</v>
      </c>
      <c r="I97" s="257" t="s">
        <v>197</v>
      </c>
      <c r="J97" s="257" t="s">
        <v>198</v>
      </c>
      <c r="K97" s="257" t="s">
        <v>280</v>
      </c>
      <c r="L97" s="257" t="s">
        <v>196</v>
      </c>
      <c r="M97" s="257" t="s">
        <v>283</v>
      </c>
      <c r="N97" s="257" t="s">
        <v>198</v>
      </c>
      <c r="O97" s="257" t="s">
        <v>199</v>
      </c>
      <c r="P97" s="257" t="s">
        <v>199</v>
      </c>
      <c r="Q97" s="257" t="s">
        <v>198</v>
      </c>
      <c r="R97" s="257" t="s">
        <v>197</v>
      </c>
      <c r="S97" s="257" t="s">
        <v>197</v>
      </c>
      <c r="T97" s="257" t="s">
        <v>198</v>
      </c>
      <c r="U97" s="257" t="s">
        <v>280</v>
      </c>
      <c r="V97" s="257" t="s">
        <v>196</v>
      </c>
      <c r="W97" s="275" t="s">
        <v>237</v>
      </c>
      <c r="X97" s="257" t="s">
        <v>198</v>
      </c>
      <c r="Y97" s="257" t="s">
        <v>199</v>
      </c>
      <c r="Z97" s="258" t="s">
        <v>242</v>
      </c>
      <c r="AA97" s="257" t="s">
        <v>198</v>
      </c>
      <c r="AB97" s="257" t="s">
        <v>197</v>
      </c>
      <c r="AC97" s="257" t="s">
        <v>282</v>
      </c>
      <c r="AD97" s="257" t="s">
        <v>281</v>
      </c>
      <c r="AE97" s="258" t="s">
        <v>198</v>
      </c>
      <c r="AF97" s="258" t="s">
        <v>242</v>
      </c>
      <c r="AG97" s="257" t="s">
        <v>199</v>
      </c>
      <c r="AH97" s="257" t="s">
        <v>198</v>
      </c>
      <c r="AI97" s="264" t="s">
        <v>199</v>
      </c>
      <c r="AJ97" s="57"/>
      <c r="AK97" s="42"/>
      <c r="AL97" s="42"/>
      <c r="AM97" s="1"/>
      <c r="AN97" s="29">
        <f t="shared" si="24"/>
        <v>6</v>
      </c>
      <c r="AO97" s="30">
        <f t="shared" si="25"/>
        <v>7</v>
      </c>
      <c r="AP97" s="30">
        <f t="shared" si="26"/>
        <v>4</v>
      </c>
      <c r="AQ97" s="30">
        <f t="shared" si="27"/>
        <v>2</v>
      </c>
      <c r="AR97" s="30">
        <f t="shared" si="28"/>
        <v>0</v>
      </c>
      <c r="AS97" s="88">
        <f t="shared" si="29"/>
        <v>10</v>
      </c>
      <c r="AT97" s="92">
        <f t="shared" si="30"/>
        <v>2</v>
      </c>
      <c r="AU97" s="25"/>
      <c r="AV97" s="26"/>
      <c r="AW97" s="99">
        <f t="shared" si="31"/>
        <v>171</v>
      </c>
    </row>
    <row r="98" spans="1:49" ht="17.25" customHeight="1">
      <c r="A98" s="476"/>
      <c r="B98" s="15">
        <v>48</v>
      </c>
      <c r="C98" s="47" t="s">
        <v>245</v>
      </c>
      <c r="D98" s="68" t="s">
        <v>4</v>
      </c>
      <c r="E98" s="259" t="s">
        <v>196</v>
      </c>
      <c r="F98" s="253" t="s">
        <v>283</v>
      </c>
      <c r="G98" s="253" t="s">
        <v>281</v>
      </c>
      <c r="H98" s="253" t="s">
        <v>199</v>
      </c>
      <c r="I98" s="253" t="s">
        <v>199</v>
      </c>
      <c r="J98" s="253" t="s">
        <v>198</v>
      </c>
      <c r="K98" s="253" t="s">
        <v>197</v>
      </c>
      <c r="L98" s="253" t="s">
        <v>197</v>
      </c>
      <c r="M98" s="253" t="s">
        <v>198</v>
      </c>
      <c r="N98" s="253" t="s">
        <v>280</v>
      </c>
      <c r="O98" s="253" t="s">
        <v>196</v>
      </c>
      <c r="P98" s="254" t="s">
        <v>198</v>
      </c>
      <c r="Q98" s="253" t="s">
        <v>281</v>
      </c>
      <c r="R98" s="253" t="s">
        <v>199</v>
      </c>
      <c r="S98" s="254" t="s">
        <v>242</v>
      </c>
      <c r="T98" s="253" t="s">
        <v>281</v>
      </c>
      <c r="U98" s="253" t="s">
        <v>197</v>
      </c>
      <c r="V98" s="253" t="s">
        <v>197</v>
      </c>
      <c r="W98" s="253" t="s">
        <v>198</v>
      </c>
      <c r="X98" s="253" t="s">
        <v>280</v>
      </c>
      <c r="Y98" s="253" t="s">
        <v>280</v>
      </c>
      <c r="Z98" s="253" t="s">
        <v>196</v>
      </c>
      <c r="AA98" s="253" t="s">
        <v>198</v>
      </c>
      <c r="AB98" s="254" t="s">
        <v>242</v>
      </c>
      <c r="AC98" s="253" t="s">
        <v>279</v>
      </c>
      <c r="AD98" s="253" t="s">
        <v>281</v>
      </c>
      <c r="AE98" s="253" t="s">
        <v>282</v>
      </c>
      <c r="AF98" s="253" t="s">
        <v>197</v>
      </c>
      <c r="AG98" s="253" t="s">
        <v>198</v>
      </c>
      <c r="AH98" s="253" t="s">
        <v>280</v>
      </c>
      <c r="AI98" s="277" t="s">
        <v>196</v>
      </c>
      <c r="AJ98" s="57"/>
      <c r="AK98" s="42"/>
      <c r="AL98" s="42"/>
      <c r="AN98" s="31">
        <f>COUNTIF($C98:$AJ98,"N")</f>
        <v>6</v>
      </c>
      <c r="AO98" s="32">
        <f>COUNTIF($C98:$AJ98,"D")</f>
        <v>4</v>
      </c>
      <c r="AP98" s="32">
        <f>COUNTIF($C98:$AJ98,"E")</f>
        <v>8</v>
      </c>
      <c r="AQ98" s="32">
        <f>COUNTIF($C98:$AJ98,"MD")</f>
        <v>1</v>
      </c>
      <c r="AR98" s="32">
        <f>COUNTIF($C98:$AJ98,"M3")</f>
        <v>0</v>
      </c>
      <c r="AS98" s="89">
        <f>COUNTIF($C98:$AJ98,"휴")</f>
        <v>10</v>
      </c>
      <c r="AT98" s="93">
        <f>COUNTIF($C98:$AJ98,"차")</f>
        <v>2</v>
      </c>
      <c r="AU98" s="27"/>
      <c r="AV98" s="28"/>
      <c r="AW98" s="99">
        <f>PRODUCT(AN98*8.5)+PRODUCT(AO98*8)+PRODUCT(AP98*8)+PRODUCT(AQ98*8)+PRODUCT(AR98*8)+PRODUCT(AT98*8)</f>
        <v>171</v>
      </c>
    </row>
    <row r="99" spans="1:49">
      <c r="A99" s="476"/>
      <c r="B99" s="15">
        <v>49</v>
      </c>
      <c r="C99" s="35" t="s">
        <v>178</v>
      </c>
      <c r="D99" s="68" t="s">
        <v>4</v>
      </c>
      <c r="E99" s="261" t="s">
        <v>198</v>
      </c>
      <c r="F99" s="255" t="s">
        <v>280</v>
      </c>
      <c r="G99" s="255" t="s">
        <v>280</v>
      </c>
      <c r="H99" s="255" t="s">
        <v>283</v>
      </c>
      <c r="I99" s="255" t="s">
        <v>198</v>
      </c>
      <c r="J99" s="255" t="s">
        <v>199</v>
      </c>
      <c r="K99" s="255" t="s">
        <v>279</v>
      </c>
      <c r="L99" s="255" t="s">
        <v>198</v>
      </c>
      <c r="M99" s="255" t="s">
        <v>197</v>
      </c>
      <c r="N99" s="255" t="s">
        <v>197</v>
      </c>
      <c r="O99" s="255" t="s">
        <v>198</v>
      </c>
      <c r="P99" s="255" t="s">
        <v>280</v>
      </c>
      <c r="Q99" s="255" t="s">
        <v>196</v>
      </c>
      <c r="R99" s="255" t="s">
        <v>283</v>
      </c>
      <c r="S99" s="255" t="s">
        <v>198</v>
      </c>
      <c r="T99" s="255" t="s">
        <v>199</v>
      </c>
      <c r="U99" s="255" t="s">
        <v>279</v>
      </c>
      <c r="V99" s="256" t="s">
        <v>198</v>
      </c>
      <c r="W99" s="255" t="s">
        <v>197</v>
      </c>
      <c r="X99" s="255" t="s">
        <v>197</v>
      </c>
      <c r="Y99" s="255" t="s">
        <v>198</v>
      </c>
      <c r="Z99" s="256" t="s">
        <v>242</v>
      </c>
      <c r="AA99" s="255" t="s">
        <v>196</v>
      </c>
      <c r="AB99" s="255" t="s">
        <v>199</v>
      </c>
      <c r="AC99" s="255" t="s">
        <v>281</v>
      </c>
      <c r="AD99" s="255" t="s">
        <v>279</v>
      </c>
      <c r="AE99" s="255" t="s">
        <v>279</v>
      </c>
      <c r="AF99" s="276" t="s">
        <v>198</v>
      </c>
      <c r="AG99" s="255" t="s">
        <v>197</v>
      </c>
      <c r="AH99" s="255" t="s">
        <v>197</v>
      </c>
      <c r="AI99" s="262" t="s">
        <v>198</v>
      </c>
      <c r="AJ99" s="57"/>
      <c r="AK99" s="42"/>
      <c r="AL99" s="42"/>
      <c r="AN99" s="21">
        <f t="shared" si="24"/>
        <v>6</v>
      </c>
      <c r="AO99" s="22">
        <f t="shared" si="25"/>
        <v>7</v>
      </c>
      <c r="AP99" s="22">
        <f t="shared" si="26"/>
        <v>5</v>
      </c>
      <c r="AQ99" s="22">
        <f t="shared" si="27"/>
        <v>2</v>
      </c>
      <c r="AR99" s="22">
        <f t="shared" si="28"/>
        <v>0</v>
      </c>
      <c r="AS99" s="87">
        <f t="shared" si="29"/>
        <v>10</v>
      </c>
      <c r="AT99" s="91">
        <f t="shared" si="30"/>
        <v>1</v>
      </c>
      <c r="AU99" s="23"/>
      <c r="AV99" s="24"/>
      <c r="AW99" s="99">
        <f t="shared" si="31"/>
        <v>171</v>
      </c>
    </row>
    <row r="100" spans="1:49">
      <c r="A100" s="476"/>
      <c r="B100" s="15">
        <v>50</v>
      </c>
      <c r="C100" s="35" t="s">
        <v>208</v>
      </c>
      <c r="D100" s="68" t="s">
        <v>4</v>
      </c>
      <c r="E100" s="261" t="s">
        <v>197</v>
      </c>
      <c r="F100" s="255" t="s">
        <v>197</v>
      </c>
      <c r="G100" s="255" t="s">
        <v>198</v>
      </c>
      <c r="H100" s="255" t="s">
        <v>280</v>
      </c>
      <c r="I100" s="255" t="s">
        <v>280</v>
      </c>
      <c r="J100" s="256" t="s">
        <v>318</v>
      </c>
      <c r="K100" s="255" t="s">
        <v>281</v>
      </c>
      <c r="L100" s="255" t="s">
        <v>279</v>
      </c>
      <c r="M100" s="255" t="s">
        <v>279</v>
      </c>
      <c r="N100" s="255" t="s">
        <v>198</v>
      </c>
      <c r="O100" s="255" t="s">
        <v>197</v>
      </c>
      <c r="P100" s="255" t="s">
        <v>197</v>
      </c>
      <c r="Q100" s="255" t="s">
        <v>198</v>
      </c>
      <c r="R100" s="255" t="s">
        <v>280</v>
      </c>
      <c r="S100" s="255" t="s">
        <v>196</v>
      </c>
      <c r="T100" s="255" t="s">
        <v>283</v>
      </c>
      <c r="U100" s="255" t="s">
        <v>281</v>
      </c>
      <c r="V100" s="255" t="s">
        <v>279</v>
      </c>
      <c r="W100" s="255" t="s">
        <v>279</v>
      </c>
      <c r="X100" s="255" t="s">
        <v>198</v>
      </c>
      <c r="Y100" s="255" t="s">
        <v>197</v>
      </c>
      <c r="Z100" s="255" t="s">
        <v>197</v>
      </c>
      <c r="AA100" s="255" t="s">
        <v>198</v>
      </c>
      <c r="AB100" s="255" t="s">
        <v>280</v>
      </c>
      <c r="AC100" s="255" t="s">
        <v>280</v>
      </c>
      <c r="AD100" s="256" t="s">
        <v>198</v>
      </c>
      <c r="AE100" s="255" t="s">
        <v>281</v>
      </c>
      <c r="AF100" s="255" t="s">
        <v>279</v>
      </c>
      <c r="AG100" s="255" t="s">
        <v>279</v>
      </c>
      <c r="AH100" s="255" t="s">
        <v>198</v>
      </c>
      <c r="AI100" s="262" t="s">
        <v>197</v>
      </c>
      <c r="AJ100" s="57"/>
      <c r="AK100" s="42"/>
      <c r="AL100" s="42"/>
      <c r="AN100" s="21">
        <f t="shared" si="24"/>
        <v>7</v>
      </c>
      <c r="AO100" s="22">
        <f t="shared" si="25"/>
        <v>6</v>
      </c>
      <c r="AP100" s="22">
        <f t="shared" si="26"/>
        <v>6</v>
      </c>
      <c r="AQ100" s="22">
        <f t="shared" si="27"/>
        <v>1</v>
      </c>
      <c r="AR100" s="22">
        <f t="shared" si="28"/>
        <v>0</v>
      </c>
      <c r="AS100" s="87">
        <f t="shared" si="29"/>
        <v>10</v>
      </c>
      <c r="AT100" s="91">
        <f t="shared" si="30"/>
        <v>0</v>
      </c>
      <c r="AU100" s="23"/>
      <c r="AV100" s="24"/>
      <c r="AW100" s="99">
        <f t="shared" si="31"/>
        <v>163.5</v>
      </c>
    </row>
    <row r="101" spans="1:49">
      <c r="A101" s="476"/>
      <c r="B101" s="15">
        <v>51</v>
      </c>
      <c r="C101" s="199" t="s">
        <v>207</v>
      </c>
      <c r="D101" s="68" t="s">
        <v>4</v>
      </c>
      <c r="E101" s="261" t="s">
        <v>199</v>
      </c>
      <c r="F101" s="255" t="s">
        <v>198</v>
      </c>
      <c r="G101" s="255" t="s">
        <v>197</v>
      </c>
      <c r="H101" s="255" t="s">
        <v>197</v>
      </c>
      <c r="I101" s="255" t="s">
        <v>198</v>
      </c>
      <c r="J101" s="255" t="s">
        <v>280</v>
      </c>
      <c r="K101" s="255" t="s">
        <v>196</v>
      </c>
      <c r="L101" s="255" t="s">
        <v>283</v>
      </c>
      <c r="M101" s="255" t="s">
        <v>198</v>
      </c>
      <c r="N101" s="255" t="s">
        <v>199</v>
      </c>
      <c r="O101" s="255" t="s">
        <v>199</v>
      </c>
      <c r="P101" s="255" t="s">
        <v>198</v>
      </c>
      <c r="Q101" s="255" t="s">
        <v>197</v>
      </c>
      <c r="R101" s="255" t="s">
        <v>197</v>
      </c>
      <c r="S101" s="255" t="s">
        <v>198</v>
      </c>
      <c r="T101" s="255" t="s">
        <v>280</v>
      </c>
      <c r="U101" s="255" t="s">
        <v>196</v>
      </c>
      <c r="V101" s="256" t="s">
        <v>198</v>
      </c>
      <c r="W101" s="255" t="s">
        <v>198</v>
      </c>
      <c r="X101" s="256" t="s">
        <v>242</v>
      </c>
      <c r="Y101" s="255" t="s">
        <v>199</v>
      </c>
      <c r="Z101" s="255" t="s">
        <v>198</v>
      </c>
      <c r="AA101" s="255" t="s">
        <v>197</v>
      </c>
      <c r="AB101" s="255" t="s">
        <v>282</v>
      </c>
      <c r="AC101" s="255" t="s">
        <v>281</v>
      </c>
      <c r="AD101" s="255" t="s">
        <v>280</v>
      </c>
      <c r="AE101" s="255" t="s">
        <v>280</v>
      </c>
      <c r="AF101" s="255" t="s">
        <v>283</v>
      </c>
      <c r="AG101" s="255" t="s">
        <v>198</v>
      </c>
      <c r="AH101" s="255" t="s">
        <v>199</v>
      </c>
      <c r="AI101" s="262" t="s">
        <v>199</v>
      </c>
      <c r="AJ101" s="57"/>
      <c r="AK101" s="42"/>
      <c r="AL101" s="42"/>
      <c r="AN101" s="21">
        <f t="shared" si="24"/>
        <v>6</v>
      </c>
      <c r="AO101" s="22">
        <f t="shared" si="25"/>
        <v>6</v>
      </c>
      <c r="AP101" s="22">
        <f t="shared" si="26"/>
        <v>6</v>
      </c>
      <c r="AQ101" s="22">
        <f t="shared" si="27"/>
        <v>2</v>
      </c>
      <c r="AR101" s="22">
        <f t="shared" si="28"/>
        <v>0</v>
      </c>
      <c r="AS101" s="87">
        <f t="shared" si="29"/>
        <v>10</v>
      </c>
      <c r="AT101" s="91">
        <f t="shared" si="30"/>
        <v>1</v>
      </c>
      <c r="AU101" s="23"/>
      <c r="AV101" s="24"/>
      <c r="AW101" s="99">
        <f t="shared" si="31"/>
        <v>171</v>
      </c>
    </row>
    <row r="102" spans="1:49" ht="17.25" thickBot="1">
      <c r="A102" s="477"/>
      <c r="B102" s="77">
        <v>52</v>
      </c>
      <c r="C102" s="184" t="s">
        <v>179</v>
      </c>
      <c r="D102" s="59" t="s">
        <v>4</v>
      </c>
      <c r="E102" s="263" t="s">
        <v>198</v>
      </c>
      <c r="F102" s="257" t="s">
        <v>199</v>
      </c>
      <c r="G102" s="257" t="s">
        <v>199</v>
      </c>
      <c r="H102" s="257" t="s">
        <v>198</v>
      </c>
      <c r="I102" s="257" t="s">
        <v>197</v>
      </c>
      <c r="J102" s="257" t="s">
        <v>197</v>
      </c>
      <c r="K102" s="257" t="s">
        <v>198</v>
      </c>
      <c r="L102" s="257" t="s">
        <v>280</v>
      </c>
      <c r="M102" s="257" t="s">
        <v>280</v>
      </c>
      <c r="N102" s="257" t="s">
        <v>283</v>
      </c>
      <c r="O102" s="257" t="s">
        <v>198</v>
      </c>
      <c r="P102" s="257" t="s">
        <v>199</v>
      </c>
      <c r="Q102" s="257" t="s">
        <v>199</v>
      </c>
      <c r="R102" s="258" t="s">
        <v>198</v>
      </c>
      <c r="S102" s="257" t="s">
        <v>197</v>
      </c>
      <c r="T102" s="257" t="s">
        <v>197</v>
      </c>
      <c r="U102" s="257" t="s">
        <v>198</v>
      </c>
      <c r="V102" s="257" t="s">
        <v>280</v>
      </c>
      <c r="W102" s="257" t="s">
        <v>196</v>
      </c>
      <c r="X102" s="275" t="s">
        <v>199</v>
      </c>
      <c r="Y102" s="257" t="s">
        <v>281</v>
      </c>
      <c r="Z102" s="257" t="s">
        <v>199</v>
      </c>
      <c r="AA102" s="257" t="s">
        <v>199</v>
      </c>
      <c r="AB102" s="257" t="s">
        <v>281</v>
      </c>
      <c r="AC102" s="257" t="s">
        <v>282</v>
      </c>
      <c r="AD102" s="257" t="s">
        <v>282</v>
      </c>
      <c r="AE102" s="257" t="s">
        <v>281</v>
      </c>
      <c r="AF102" s="257" t="s">
        <v>280</v>
      </c>
      <c r="AG102" s="257" t="s">
        <v>280</v>
      </c>
      <c r="AH102" s="257" t="s">
        <v>283</v>
      </c>
      <c r="AI102" s="264" t="s">
        <v>198</v>
      </c>
      <c r="AJ102" s="57"/>
      <c r="AK102" s="42"/>
      <c r="AL102" s="42"/>
      <c r="AN102" s="29">
        <f t="shared" si="24"/>
        <v>6</v>
      </c>
      <c r="AO102" s="30">
        <f t="shared" si="25"/>
        <v>7</v>
      </c>
      <c r="AP102" s="30">
        <f t="shared" si="26"/>
        <v>6</v>
      </c>
      <c r="AQ102" s="30">
        <f t="shared" si="27"/>
        <v>2</v>
      </c>
      <c r="AR102" s="30">
        <f t="shared" si="28"/>
        <v>0</v>
      </c>
      <c r="AS102" s="88">
        <f t="shared" si="29"/>
        <v>10</v>
      </c>
      <c r="AT102" s="92">
        <f t="shared" si="30"/>
        <v>0</v>
      </c>
      <c r="AU102" s="25"/>
      <c r="AV102" s="140"/>
      <c r="AW102" s="99">
        <f t="shared" si="31"/>
        <v>171</v>
      </c>
    </row>
    <row r="103" spans="1:49" ht="16.5" customHeight="1">
      <c r="A103" s="478" t="s">
        <v>21</v>
      </c>
      <c r="B103" s="66">
        <v>53</v>
      </c>
      <c r="C103" s="43" t="s">
        <v>180</v>
      </c>
      <c r="D103" s="68" t="s">
        <v>4</v>
      </c>
      <c r="E103" s="379" t="s">
        <v>199</v>
      </c>
      <c r="F103" s="274" t="s">
        <v>306</v>
      </c>
      <c r="G103" s="274" t="s">
        <v>199</v>
      </c>
      <c r="H103" s="274" t="s">
        <v>199</v>
      </c>
      <c r="I103" s="274" t="s">
        <v>198</v>
      </c>
      <c r="J103" s="274" t="s">
        <v>197</v>
      </c>
      <c r="K103" s="274" t="s">
        <v>197</v>
      </c>
      <c r="L103" s="274" t="s">
        <v>198</v>
      </c>
      <c r="M103" s="274" t="s">
        <v>307</v>
      </c>
      <c r="N103" s="274" t="s">
        <v>196</v>
      </c>
      <c r="O103" s="274" t="s">
        <v>308</v>
      </c>
      <c r="P103" s="274" t="s">
        <v>198</v>
      </c>
      <c r="Q103" s="274" t="s">
        <v>199</v>
      </c>
      <c r="R103" s="274" t="s">
        <v>325</v>
      </c>
      <c r="S103" s="274" t="s">
        <v>198</v>
      </c>
      <c r="T103" s="274" t="s">
        <v>197</v>
      </c>
      <c r="U103" s="274" t="s">
        <v>309</v>
      </c>
      <c r="V103" s="274" t="s">
        <v>306</v>
      </c>
      <c r="W103" s="274" t="s">
        <v>307</v>
      </c>
      <c r="X103" s="253" t="s">
        <v>196</v>
      </c>
      <c r="Y103" s="254" t="s">
        <v>198</v>
      </c>
      <c r="Z103" s="274" t="s">
        <v>198</v>
      </c>
      <c r="AA103" s="274" t="s">
        <v>199</v>
      </c>
      <c r="AB103" s="274" t="s">
        <v>199</v>
      </c>
      <c r="AC103" s="274" t="s">
        <v>198</v>
      </c>
      <c r="AD103" s="274" t="s">
        <v>197</v>
      </c>
      <c r="AE103" s="274" t="s">
        <v>197</v>
      </c>
      <c r="AF103" s="274" t="s">
        <v>198</v>
      </c>
      <c r="AG103" s="274" t="s">
        <v>307</v>
      </c>
      <c r="AH103" s="254" t="s">
        <v>242</v>
      </c>
      <c r="AI103" s="260" t="s">
        <v>242</v>
      </c>
      <c r="AJ103" s="55"/>
      <c r="AK103" s="42"/>
      <c r="AL103" s="42"/>
      <c r="AN103" s="31">
        <f t="shared" si="24"/>
        <v>6</v>
      </c>
      <c r="AO103" s="32">
        <f t="shared" si="25"/>
        <v>7</v>
      </c>
      <c r="AP103" s="32">
        <f t="shared" si="26"/>
        <v>5</v>
      </c>
      <c r="AQ103" s="32">
        <f t="shared" si="27"/>
        <v>1</v>
      </c>
      <c r="AR103" s="32">
        <f t="shared" si="28"/>
        <v>0</v>
      </c>
      <c r="AS103" s="89">
        <f t="shared" si="29"/>
        <v>10</v>
      </c>
      <c r="AT103" s="93">
        <f t="shared" si="30"/>
        <v>2</v>
      </c>
      <c r="AU103" s="27"/>
      <c r="AV103" s="28"/>
      <c r="AW103" s="99">
        <f t="shared" si="31"/>
        <v>171</v>
      </c>
    </row>
    <row r="104" spans="1:49">
      <c r="A104" s="479"/>
      <c r="B104" s="15">
        <v>54</v>
      </c>
      <c r="C104" s="35" t="s">
        <v>247</v>
      </c>
      <c r="D104" s="68" t="s">
        <v>4</v>
      </c>
      <c r="E104" s="380" t="s">
        <v>307</v>
      </c>
      <c r="F104" s="276" t="s">
        <v>196</v>
      </c>
      <c r="G104" s="256" t="s">
        <v>198</v>
      </c>
      <c r="H104" s="276" t="s">
        <v>306</v>
      </c>
      <c r="I104" s="276" t="s">
        <v>310</v>
      </c>
      <c r="J104" s="276" t="s">
        <v>199</v>
      </c>
      <c r="K104" s="276" t="s">
        <v>198</v>
      </c>
      <c r="L104" s="276" t="s">
        <v>197</v>
      </c>
      <c r="M104" s="276" t="s">
        <v>197</v>
      </c>
      <c r="N104" s="276" t="s">
        <v>198</v>
      </c>
      <c r="O104" s="276" t="s">
        <v>307</v>
      </c>
      <c r="P104" s="276" t="s">
        <v>196</v>
      </c>
      <c r="Q104" s="276" t="s">
        <v>199</v>
      </c>
      <c r="R104" s="276" t="s">
        <v>306</v>
      </c>
      <c r="S104" s="256" t="s">
        <v>242</v>
      </c>
      <c r="T104" s="276" t="s">
        <v>199</v>
      </c>
      <c r="U104" s="276" t="s">
        <v>306</v>
      </c>
      <c r="V104" s="276" t="s">
        <v>309</v>
      </c>
      <c r="W104" s="276" t="s">
        <v>309</v>
      </c>
      <c r="X104" s="276" t="s">
        <v>198</v>
      </c>
      <c r="Y104" s="276" t="s">
        <v>307</v>
      </c>
      <c r="Z104" s="276" t="s">
        <v>307</v>
      </c>
      <c r="AA104" s="276" t="s">
        <v>199</v>
      </c>
      <c r="AB104" s="276" t="s">
        <v>198</v>
      </c>
      <c r="AC104" s="256" t="s">
        <v>242</v>
      </c>
      <c r="AD104" s="256" t="s">
        <v>242</v>
      </c>
      <c r="AE104" s="276" t="s">
        <v>198</v>
      </c>
      <c r="AF104" s="276" t="s">
        <v>197</v>
      </c>
      <c r="AG104" s="276" t="s">
        <v>197</v>
      </c>
      <c r="AH104" s="276" t="s">
        <v>198</v>
      </c>
      <c r="AI104" s="375" t="s">
        <v>307</v>
      </c>
      <c r="AJ104" s="55"/>
      <c r="AK104" s="39"/>
      <c r="AL104" s="39"/>
      <c r="AN104" s="21">
        <f t="shared" si="24"/>
        <v>6</v>
      </c>
      <c r="AO104" s="22">
        <f t="shared" si="25"/>
        <v>5</v>
      </c>
      <c r="AP104" s="22">
        <f t="shared" si="26"/>
        <v>7</v>
      </c>
      <c r="AQ104" s="22">
        <f t="shared" si="27"/>
        <v>0</v>
      </c>
      <c r="AR104" s="22">
        <f t="shared" si="28"/>
        <v>0</v>
      </c>
      <c r="AS104" s="87">
        <f t="shared" si="29"/>
        <v>10</v>
      </c>
      <c r="AT104" s="91">
        <f t="shared" si="30"/>
        <v>3</v>
      </c>
      <c r="AU104" s="23"/>
      <c r="AV104" s="24"/>
      <c r="AW104" s="99">
        <f t="shared" si="31"/>
        <v>171</v>
      </c>
    </row>
    <row r="105" spans="1:49">
      <c r="A105" s="479"/>
      <c r="B105" s="15">
        <v>55</v>
      </c>
      <c r="C105" s="35" t="s">
        <v>171</v>
      </c>
      <c r="D105" s="68" t="s">
        <v>4</v>
      </c>
      <c r="E105" s="380" t="s">
        <v>197</v>
      </c>
      <c r="F105" s="276" t="s">
        <v>198</v>
      </c>
      <c r="G105" s="276" t="s">
        <v>307</v>
      </c>
      <c r="H105" s="276" t="s">
        <v>307</v>
      </c>
      <c r="I105" s="256" t="s">
        <v>198</v>
      </c>
      <c r="J105" s="255" t="s">
        <v>306</v>
      </c>
      <c r="K105" s="276" t="s">
        <v>199</v>
      </c>
      <c r="L105" s="256" t="s">
        <v>242</v>
      </c>
      <c r="M105" s="276" t="s">
        <v>306</v>
      </c>
      <c r="N105" s="276" t="s">
        <v>197</v>
      </c>
      <c r="O105" s="276" t="s">
        <v>197</v>
      </c>
      <c r="P105" s="276" t="s">
        <v>198</v>
      </c>
      <c r="Q105" s="276" t="s">
        <v>307</v>
      </c>
      <c r="R105" s="276" t="s">
        <v>196</v>
      </c>
      <c r="S105" s="276" t="s">
        <v>308</v>
      </c>
      <c r="T105" s="276" t="s">
        <v>198</v>
      </c>
      <c r="U105" s="276" t="s">
        <v>310</v>
      </c>
      <c r="V105" s="276" t="s">
        <v>310</v>
      </c>
      <c r="W105" s="276" t="s">
        <v>306</v>
      </c>
      <c r="X105" s="276" t="s">
        <v>197</v>
      </c>
      <c r="Y105" s="276" t="s">
        <v>197</v>
      </c>
      <c r="Z105" s="276" t="s">
        <v>198</v>
      </c>
      <c r="AA105" s="276" t="s">
        <v>307</v>
      </c>
      <c r="AB105" s="276" t="s">
        <v>196</v>
      </c>
      <c r="AC105" s="276" t="s">
        <v>199</v>
      </c>
      <c r="AD105" s="276" t="s">
        <v>306</v>
      </c>
      <c r="AE105" s="276" t="s">
        <v>199</v>
      </c>
      <c r="AF105" s="276" t="s">
        <v>199</v>
      </c>
      <c r="AG105" s="276" t="s">
        <v>198</v>
      </c>
      <c r="AH105" s="276" t="s">
        <v>197</v>
      </c>
      <c r="AI105" s="375" t="s">
        <v>197</v>
      </c>
      <c r="AJ105" s="55"/>
      <c r="AK105" s="39"/>
      <c r="AL105" s="39"/>
      <c r="AN105" s="31">
        <f t="shared" si="24"/>
        <v>7</v>
      </c>
      <c r="AO105" s="32">
        <f t="shared" si="25"/>
        <v>6</v>
      </c>
      <c r="AP105" s="32">
        <f t="shared" si="26"/>
        <v>6</v>
      </c>
      <c r="AQ105" s="32">
        <f t="shared" si="27"/>
        <v>1</v>
      </c>
      <c r="AR105" s="32">
        <f t="shared" si="28"/>
        <v>0</v>
      </c>
      <c r="AS105" s="89">
        <f t="shared" si="29"/>
        <v>10</v>
      </c>
      <c r="AT105" s="91">
        <f t="shared" si="30"/>
        <v>1</v>
      </c>
      <c r="AU105" s="27"/>
      <c r="AV105" s="28"/>
      <c r="AW105" s="99">
        <f t="shared" si="31"/>
        <v>171.5</v>
      </c>
    </row>
    <row r="106" spans="1:49">
      <c r="A106" s="479"/>
      <c r="B106" s="15">
        <v>56</v>
      </c>
      <c r="C106" s="35" t="s">
        <v>210</v>
      </c>
      <c r="D106" s="68" t="s">
        <v>4</v>
      </c>
      <c r="E106" s="380" t="s">
        <v>198</v>
      </c>
      <c r="F106" s="276" t="s">
        <v>197</v>
      </c>
      <c r="G106" s="276" t="s">
        <v>197</v>
      </c>
      <c r="H106" s="276" t="s">
        <v>198</v>
      </c>
      <c r="I106" s="276" t="s">
        <v>307</v>
      </c>
      <c r="J106" s="276" t="s">
        <v>196</v>
      </c>
      <c r="K106" s="276" t="s">
        <v>308</v>
      </c>
      <c r="L106" s="276" t="s">
        <v>198</v>
      </c>
      <c r="M106" s="276" t="s">
        <v>199</v>
      </c>
      <c r="N106" s="276" t="s">
        <v>199</v>
      </c>
      <c r="O106" s="255" t="s">
        <v>198</v>
      </c>
      <c r="P106" s="276" t="s">
        <v>197</v>
      </c>
      <c r="Q106" s="276" t="s">
        <v>197</v>
      </c>
      <c r="R106" s="276" t="s">
        <v>198</v>
      </c>
      <c r="S106" s="276" t="s">
        <v>307</v>
      </c>
      <c r="T106" s="276" t="s">
        <v>196</v>
      </c>
      <c r="U106" s="276" t="s">
        <v>308</v>
      </c>
      <c r="V106" s="276" t="s">
        <v>306</v>
      </c>
      <c r="W106" s="256" t="s">
        <v>242</v>
      </c>
      <c r="X106" s="256" t="s">
        <v>242</v>
      </c>
      <c r="Y106" s="276" t="s">
        <v>198</v>
      </c>
      <c r="Z106" s="276" t="s">
        <v>197</v>
      </c>
      <c r="AA106" s="276" t="s">
        <v>197</v>
      </c>
      <c r="AB106" s="276" t="s">
        <v>198</v>
      </c>
      <c r="AC106" s="276" t="s">
        <v>307</v>
      </c>
      <c r="AD106" s="276" t="s">
        <v>196</v>
      </c>
      <c r="AE106" s="256" t="s">
        <v>198</v>
      </c>
      <c r="AF106" s="276" t="s">
        <v>306</v>
      </c>
      <c r="AG106" s="276" t="s">
        <v>199</v>
      </c>
      <c r="AH106" s="276" t="s">
        <v>310</v>
      </c>
      <c r="AI106" s="375" t="s">
        <v>198</v>
      </c>
      <c r="AJ106" s="55"/>
      <c r="AK106" s="38"/>
      <c r="AL106" s="38"/>
      <c r="AN106" s="21">
        <f t="shared" si="24"/>
        <v>6</v>
      </c>
      <c r="AO106" s="22">
        <f t="shared" si="25"/>
        <v>4</v>
      </c>
      <c r="AP106" s="22">
        <f t="shared" si="26"/>
        <v>6</v>
      </c>
      <c r="AQ106" s="22">
        <f t="shared" si="27"/>
        <v>2</v>
      </c>
      <c r="AR106" s="22">
        <f t="shared" si="28"/>
        <v>0</v>
      </c>
      <c r="AS106" s="87">
        <f t="shared" si="29"/>
        <v>11</v>
      </c>
      <c r="AT106" s="91">
        <f t="shared" si="30"/>
        <v>2</v>
      </c>
      <c r="AU106" s="23"/>
      <c r="AV106" s="24"/>
      <c r="AW106" s="99">
        <f t="shared" si="31"/>
        <v>163</v>
      </c>
    </row>
    <row r="107" spans="1:49" ht="17.25" thickBot="1">
      <c r="A107" s="479"/>
      <c r="B107" s="15">
        <v>57</v>
      </c>
      <c r="C107" s="36" t="s">
        <v>172</v>
      </c>
      <c r="D107" s="59" t="s">
        <v>4</v>
      </c>
      <c r="E107" s="381" t="s">
        <v>242</v>
      </c>
      <c r="F107" s="275" t="s">
        <v>199</v>
      </c>
      <c r="G107" s="275" t="s">
        <v>198</v>
      </c>
      <c r="H107" s="275" t="s">
        <v>197</v>
      </c>
      <c r="I107" s="275" t="s">
        <v>197</v>
      </c>
      <c r="J107" s="275" t="s">
        <v>198</v>
      </c>
      <c r="K107" s="275" t="s">
        <v>307</v>
      </c>
      <c r="L107" s="275" t="s">
        <v>196</v>
      </c>
      <c r="M107" s="275" t="s">
        <v>308</v>
      </c>
      <c r="N107" s="275" t="s">
        <v>306</v>
      </c>
      <c r="O107" s="275" t="s">
        <v>199</v>
      </c>
      <c r="P107" s="275" t="s">
        <v>199</v>
      </c>
      <c r="Q107" s="275" t="s">
        <v>198</v>
      </c>
      <c r="R107" s="275" t="s">
        <v>197</v>
      </c>
      <c r="S107" s="275" t="s">
        <v>197</v>
      </c>
      <c r="T107" s="275" t="s">
        <v>198</v>
      </c>
      <c r="U107" s="275" t="s">
        <v>307</v>
      </c>
      <c r="V107" s="275" t="s">
        <v>307</v>
      </c>
      <c r="W107" s="275" t="s">
        <v>199</v>
      </c>
      <c r="X107" s="275" t="s">
        <v>306</v>
      </c>
      <c r="Y107" s="275" t="s">
        <v>199</v>
      </c>
      <c r="Z107" s="275" t="s">
        <v>310</v>
      </c>
      <c r="AA107" s="275" t="s">
        <v>198</v>
      </c>
      <c r="AB107" s="275" t="s">
        <v>197</v>
      </c>
      <c r="AC107" s="275" t="s">
        <v>197</v>
      </c>
      <c r="AD107" s="275" t="s">
        <v>198</v>
      </c>
      <c r="AE107" s="275" t="s">
        <v>307</v>
      </c>
      <c r="AF107" s="275" t="s">
        <v>196</v>
      </c>
      <c r="AG107" s="258" t="s">
        <v>198</v>
      </c>
      <c r="AH107" s="275" t="s">
        <v>306</v>
      </c>
      <c r="AI107" s="376" t="s">
        <v>199</v>
      </c>
      <c r="AJ107" s="55"/>
      <c r="AK107" s="39"/>
      <c r="AL107" s="39"/>
      <c r="AN107" s="29">
        <f t="shared" si="24"/>
        <v>6</v>
      </c>
      <c r="AO107" s="30">
        <f t="shared" si="25"/>
        <v>7</v>
      </c>
      <c r="AP107" s="30">
        <f t="shared" si="26"/>
        <v>6</v>
      </c>
      <c r="AQ107" s="30">
        <f t="shared" si="27"/>
        <v>1</v>
      </c>
      <c r="AR107" s="30">
        <f t="shared" si="28"/>
        <v>0</v>
      </c>
      <c r="AS107" s="88">
        <f t="shared" si="29"/>
        <v>10</v>
      </c>
      <c r="AT107" s="92">
        <f t="shared" si="30"/>
        <v>1</v>
      </c>
      <c r="AU107" s="25"/>
      <c r="AV107" s="26"/>
      <c r="AW107" s="99">
        <f t="shared" si="31"/>
        <v>171</v>
      </c>
    </row>
    <row r="108" spans="1:49">
      <c r="A108" s="479"/>
      <c r="B108" s="66">
        <v>58</v>
      </c>
      <c r="C108" s="43" t="s">
        <v>248</v>
      </c>
      <c r="D108" s="68" t="s">
        <v>4</v>
      </c>
      <c r="E108" s="273" t="s">
        <v>242</v>
      </c>
      <c r="F108" s="274" t="s">
        <v>308</v>
      </c>
      <c r="G108" s="274" t="s">
        <v>306</v>
      </c>
      <c r="H108" s="274" t="s">
        <v>199</v>
      </c>
      <c r="I108" s="274" t="s">
        <v>199</v>
      </c>
      <c r="J108" s="274" t="s">
        <v>198</v>
      </c>
      <c r="K108" s="274" t="s">
        <v>197</v>
      </c>
      <c r="L108" s="274" t="s">
        <v>197</v>
      </c>
      <c r="M108" s="274" t="s">
        <v>198</v>
      </c>
      <c r="N108" s="274" t="s">
        <v>307</v>
      </c>
      <c r="O108" s="274" t="s">
        <v>196</v>
      </c>
      <c r="P108" s="274" t="s">
        <v>308</v>
      </c>
      <c r="Q108" s="274" t="s">
        <v>198</v>
      </c>
      <c r="R108" s="274" t="s">
        <v>199</v>
      </c>
      <c r="S108" s="274" t="s">
        <v>199</v>
      </c>
      <c r="T108" s="274" t="s">
        <v>198</v>
      </c>
      <c r="U108" s="274" t="s">
        <v>197</v>
      </c>
      <c r="V108" s="274" t="s">
        <v>309</v>
      </c>
      <c r="W108" s="274" t="s">
        <v>306</v>
      </c>
      <c r="X108" s="274" t="s">
        <v>307</v>
      </c>
      <c r="Y108" s="254" t="s">
        <v>311</v>
      </c>
      <c r="Z108" s="254" t="s">
        <v>198</v>
      </c>
      <c r="AA108" s="274" t="s">
        <v>198</v>
      </c>
      <c r="AB108" s="274" t="s">
        <v>199</v>
      </c>
      <c r="AC108" s="254" t="s">
        <v>242</v>
      </c>
      <c r="AD108" s="274" t="s">
        <v>198</v>
      </c>
      <c r="AE108" s="274" t="s">
        <v>197</v>
      </c>
      <c r="AF108" s="274" t="s">
        <v>197</v>
      </c>
      <c r="AG108" s="274" t="s">
        <v>198</v>
      </c>
      <c r="AH108" s="274" t="s">
        <v>307</v>
      </c>
      <c r="AI108" s="374" t="s">
        <v>196</v>
      </c>
      <c r="AJ108" s="55"/>
      <c r="AK108" s="39"/>
      <c r="AL108" s="39"/>
      <c r="AN108" s="31">
        <f t="shared" si="24"/>
        <v>6</v>
      </c>
      <c r="AO108" s="32">
        <f t="shared" si="25"/>
        <v>5</v>
      </c>
      <c r="AP108" s="32">
        <f t="shared" si="26"/>
        <v>5</v>
      </c>
      <c r="AQ108" s="32">
        <f t="shared" si="27"/>
        <v>2</v>
      </c>
      <c r="AR108" s="32">
        <f t="shared" si="28"/>
        <v>0</v>
      </c>
      <c r="AS108" s="89">
        <f t="shared" si="29"/>
        <v>10</v>
      </c>
      <c r="AT108" s="93">
        <f t="shared" si="30"/>
        <v>3</v>
      </c>
      <c r="AU108" s="27"/>
      <c r="AV108" s="28"/>
      <c r="AW108" s="99">
        <f t="shared" si="31"/>
        <v>171</v>
      </c>
    </row>
    <row r="109" spans="1:49">
      <c r="A109" s="479"/>
      <c r="B109" s="15">
        <v>59</v>
      </c>
      <c r="C109" s="35" t="s">
        <v>303</v>
      </c>
      <c r="D109" s="68" t="s">
        <v>4</v>
      </c>
      <c r="E109" s="380" t="s">
        <v>199</v>
      </c>
      <c r="F109" s="276" t="s">
        <v>307</v>
      </c>
      <c r="G109" s="276" t="s">
        <v>307</v>
      </c>
      <c r="H109" s="276" t="s">
        <v>199</v>
      </c>
      <c r="I109" s="276" t="s">
        <v>198</v>
      </c>
      <c r="J109" s="276" t="s">
        <v>198</v>
      </c>
      <c r="K109" s="256" t="s">
        <v>242</v>
      </c>
      <c r="L109" s="276" t="s">
        <v>198</v>
      </c>
      <c r="M109" s="276" t="s">
        <v>197</v>
      </c>
      <c r="N109" s="276" t="s">
        <v>197</v>
      </c>
      <c r="O109" s="276" t="s">
        <v>198</v>
      </c>
      <c r="P109" s="276" t="s">
        <v>307</v>
      </c>
      <c r="Q109" s="276" t="s">
        <v>196</v>
      </c>
      <c r="R109" s="276" t="s">
        <v>308</v>
      </c>
      <c r="S109" s="276" t="s">
        <v>198</v>
      </c>
      <c r="T109" s="276" t="s">
        <v>310</v>
      </c>
      <c r="U109" s="276" t="s">
        <v>199</v>
      </c>
      <c r="V109" s="276" t="s">
        <v>306</v>
      </c>
      <c r="W109" s="276" t="s">
        <v>309</v>
      </c>
      <c r="X109" s="276" t="s">
        <v>197</v>
      </c>
      <c r="Y109" s="276" t="s">
        <v>198</v>
      </c>
      <c r="Z109" s="276" t="s">
        <v>307</v>
      </c>
      <c r="AA109" s="276" t="s">
        <v>196</v>
      </c>
      <c r="AB109" s="256" t="s">
        <v>198</v>
      </c>
      <c r="AC109" s="276" t="s">
        <v>306</v>
      </c>
      <c r="AD109" s="276" t="s">
        <v>199</v>
      </c>
      <c r="AE109" s="276" t="s">
        <v>199</v>
      </c>
      <c r="AF109" s="255" t="s">
        <v>198</v>
      </c>
      <c r="AG109" s="276" t="s">
        <v>197</v>
      </c>
      <c r="AH109" s="276" t="s">
        <v>197</v>
      </c>
      <c r="AI109" s="375" t="s">
        <v>198</v>
      </c>
      <c r="AJ109" s="55"/>
      <c r="AK109" s="39"/>
      <c r="AL109" s="39"/>
      <c r="AN109" s="21">
        <f t="shared" si="24"/>
        <v>6</v>
      </c>
      <c r="AO109" s="22">
        <f t="shared" si="25"/>
        <v>6</v>
      </c>
      <c r="AP109" s="22">
        <f t="shared" si="26"/>
        <v>6</v>
      </c>
      <c r="AQ109" s="22">
        <f t="shared" si="27"/>
        <v>1</v>
      </c>
      <c r="AR109" s="22">
        <f t="shared" si="28"/>
        <v>0</v>
      </c>
      <c r="AS109" s="87">
        <f t="shared" si="29"/>
        <v>11</v>
      </c>
      <c r="AT109" s="91">
        <f t="shared" si="30"/>
        <v>1</v>
      </c>
      <c r="AU109" s="23"/>
      <c r="AV109" s="24"/>
      <c r="AW109" s="99">
        <f t="shared" si="31"/>
        <v>163</v>
      </c>
    </row>
    <row r="110" spans="1:49">
      <c r="A110" s="479"/>
      <c r="B110" s="15">
        <v>60</v>
      </c>
      <c r="C110" s="35" t="s">
        <v>249</v>
      </c>
      <c r="D110" s="68" t="s">
        <v>4</v>
      </c>
      <c r="E110" s="380" t="s">
        <v>197</v>
      </c>
      <c r="F110" s="276" t="s">
        <v>197</v>
      </c>
      <c r="G110" s="276" t="s">
        <v>198</v>
      </c>
      <c r="H110" s="276" t="s">
        <v>307</v>
      </c>
      <c r="I110" s="276" t="s">
        <v>196</v>
      </c>
      <c r="J110" s="276" t="s">
        <v>199</v>
      </c>
      <c r="K110" s="276" t="s">
        <v>198</v>
      </c>
      <c r="L110" s="256" t="s">
        <v>242</v>
      </c>
      <c r="M110" s="276" t="s">
        <v>199</v>
      </c>
      <c r="N110" s="276" t="s">
        <v>198</v>
      </c>
      <c r="O110" s="276" t="s">
        <v>197</v>
      </c>
      <c r="P110" s="276" t="s">
        <v>197</v>
      </c>
      <c r="Q110" s="276" t="s">
        <v>198</v>
      </c>
      <c r="R110" s="276" t="s">
        <v>307</v>
      </c>
      <c r="S110" s="276" t="s">
        <v>196</v>
      </c>
      <c r="T110" s="276" t="s">
        <v>308</v>
      </c>
      <c r="U110" s="276" t="s">
        <v>306</v>
      </c>
      <c r="V110" s="276" t="s">
        <v>310</v>
      </c>
      <c r="W110" s="276" t="s">
        <v>310</v>
      </c>
      <c r="X110" s="276" t="s">
        <v>198</v>
      </c>
      <c r="Y110" s="276" t="s">
        <v>197</v>
      </c>
      <c r="Z110" s="276" t="s">
        <v>197</v>
      </c>
      <c r="AA110" s="276" t="s">
        <v>198</v>
      </c>
      <c r="AB110" s="276" t="s">
        <v>307</v>
      </c>
      <c r="AC110" s="276" t="s">
        <v>196</v>
      </c>
      <c r="AD110" s="256" t="s">
        <v>198</v>
      </c>
      <c r="AE110" s="276" t="s">
        <v>306</v>
      </c>
      <c r="AF110" s="276" t="s">
        <v>199</v>
      </c>
      <c r="AG110" s="276" t="s">
        <v>310</v>
      </c>
      <c r="AH110" s="276" t="s">
        <v>198</v>
      </c>
      <c r="AI110" s="375" t="s">
        <v>197</v>
      </c>
      <c r="AJ110" s="55"/>
      <c r="AK110" s="39"/>
      <c r="AL110" s="39"/>
      <c r="AN110" s="21">
        <f t="shared" si="24"/>
        <v>7</v>
      </c>
      <c r="AO110" s="22">
        <f t="shared" si="25"/>
        <v>6</v>
      </c>
      <c r="AP110" s="22">
        <f t="shared" si="26"/>
        <v>6</v>
      </c>
      <c r="AQ110" s="22">
        <f t="shared" si="27"/>
        <v>1</v>
      </c>
      <c r="AR110" s="22">
        <f t="shared" si="28"/>
        <v>0</v>
      </c>
      <c r="AS110" s="87">
        <f t="shared" si="29"/>
        <v>10</v>
      </c>
      <c r="AT110" s="91">
        <f t="shared" si="30"/>
        <v>1</v>
      </c>
      <c r="AU110" s="23"/>
      <c r="AV110" s="24"/>
      <c r="AW110" s="99">
        <f t="shared" si="31"/>
        <v>171.5</v>
      </c>
    </row>
    <row r="111" spans="1:49">
      <c r="A111" s="479"/>
      <c r="B111" s="15">
        <v>61</v>
      </c>
      <c r="C111" s="35" t="s">
        <v>211</v>
      </c>
      <c r="D111" s="68" t="s">
        <v>4</v>
      </c>
      <c r="E111" s="382" t="s">
        <v>242</v>
      </c>
      <c r="F111" s="276" t="s">
        <v>198</v>
      </c>
      <c r="G111" s="276" t="s">
        <v>197</v>
      </c>
      <c r="H111" s="276" t="s">
        <v>197</v>
      </c>
      <c r="I111" s="276" t="s">
        <v>198</v>
      </c>
      <c r="J111" s="276" t="s">
        <v>307</v>
      </c>
      <c r="K111" s="276" t="s">
        <v>196</v>
      </c>
      <c r="L111" s="276" t="s">
        <v>308</v>
      </c>
      <c r="M111" s="276" t="s">
        <v>306</v>
      </c>
      <c r="N111" s="276" t="s">
        <v>199</v>
      </c>
      <c r="O111" s="276" t="s">
        <v>310</v>
      </c>
      <c r="P111" s="276" t="s">
        <v>198</v>
      </c>
      <c r="Q111" s="276" t="s">
        <v>197</v>
      </c>
      <c r="R111" s="276" t="s">
        <v>197</v>
      </c>
      <c r="S111" s="276" t="s">
        <v>198</v>
      </c>
      <c r="T111" s="276" t="s">
        <v>307</v>
      </c>
      <c r="U111" s="276" t="s">
        <v>196</v>
      </c>
      <c r="V111" s="256" t="s">
        <v>198</v>
      </c>
      <c r="W111" s="276" t="s">
        <v>306</v>
      </c>
      <c r="X111" s="276" t="s">
        <v>199</v>
      </c>
      <c r="Y111" s="276" t="s">
        <v>199</v>
      </c>
      <c r="Z111" s="276" t="s">
        <v>198</v>
      </c>
      <c r="AA111" s="276" t="s">
        <v>197</v>
      </c>
      <c r="AB111" s="276" t="s">
        <v>197</v>
      </c>
      <c r="AC111" s="276" t="s">
        <v>198</v>
      </c>
      <c r="AD111" s="276" t="s">
        <v>307</v>
      </c>
      <c r="AE111" s="276" t="s">
        <v>196</v>
      </c>
      <c r="AF111" s="276" t="s">
        <v>308</v>
      </c>
      <c r="AG111" s="276" t="s">
        <v>198</v>
      </c>
      <c r="AH111" s="276" t="s">
        <v>199</v>
      </c>
      <c r="AI111" s="375" t="s">
        <v>310</v>
      </c>
      <c r="AJ111" s="55"/>
      <c r="AK111" s="39"/>
      <c r="AL111" s="39"/>
      <c r="AN111" s="21">
        <f t="shared" si="24"/>
        <v>6</v>
      </c>
      <c r="AO111" s="22">
        <f t="shared" si="25"/>
        <v>6</v>
      </c>
      <c r="AP111" s="22">
        <f t="shared" si="26"/>
        <v>6</v>
      </c>
      <c r="AQ111" s="22">
        <f t="shared" si="27"/>
        <v>2</v>
      </c>
      <c r="AR111" s="22">
        <f t="shared" si="28"/>
        <v>0</v>
      </c>
      <c r="AS111" s="87">
        <f t="shared" si="29"/>
        <v>10</v>
      </c>
      <c r="AT111" s="91">
        <f t="shared" si="30"/>
        <v>1</v>
      </c>
      <c r="AU111" s="23"/>
      <c r="AV111" s="24"/>
      <c r="AW111" s="99">
        <f t="shared" si="31"/>
        <v>171</v>
      </c>
    </row>
    <row r="112" spans="1:49" ht="17.25" thickBot="1">
      <c r="A112" s="479"/>
      <c r="B112" s="207">
        <v>62</v>
      </c>
      <c r="C112" s="184" t="s">
        <v>218</v>
      </c>
      <c r="D112" s="59" t="s">
        <v>4</v>
      </c>
      <c r="E112" s="276" t="s">
        <v>306</v>
      </c>
      <c r="F112" s="276" t="s">
        <v>199</v>
      </c>
      <c r="G112" s="276" t="s">
        <v>199</v>
      </c>
      <c r="H112" s="255" t="s">
        <v>198</v>
      </c>
      <c r="I112" s="276" t="s">
        <v>197</v>
      </c>
      <c r="J112" s="276" t="s">
        <v>197</v>
      </c>
      <c r="K112" s="276" t="s">
        <v>198</v>
      </c>
      <c r="L112" s="276" t="s">
        <v>307</v>
      </c>
      <c r="M112" s="276" t="s">
        <v>196</v>
      </c>
      <c r="N112" s="256" t="s">
        <v>198</v>
      </c>
      <c r="O112" s="276" t="s">
        <v>198</v>
      </c>
      <c r="P112" s="276" t="s">
        <v>199</v>
      </c>
      <c r="Q112" s="256" t="s">
        <v>242</v>
      </c>
      <c r="R112" s="276" t="s">
        <v>198</v>
      </c>
      <c r="S112" s="276" t="s">
        <v>197</v>
      </c>
      <c r="T112" s="255" t="s">
        <v>197</v>
      </c>
      <c r="U112" s="276" t="s">
        <v>306</v>
      </c>
      <c r="V112" s="276" t="s">
        <v>307</v>
      </c>
      <c r="W112" s="276" t="s">
        <v>307</v>
      </c>
      <c r="X112" s="276" t="s">
        <v>199</v>
      </c>
      <c r="Y112" s="276" t="s">
        <v>198</v>
      </c>
      <c r="Z112" s="276" t="s">
        <v>199</v>
      </c>
      <c r="AA112" s="256" t="s">
        <v>242</v>
      </c>
      <c r="AB112" s="276" t="s">
        <v>198</v>
      </c>
      <c r="AC112" s="276" t="s">
        <v>197</v>
      </c>
      <c r="AD112" s="276" t="s">
        <v>197</v>
      </c>
      <c r="AE112" s="276" t="s">
        <v>198</v>
      </c>
      <c r="AF112" s="276" t="s">
        <v>307</v>
      </c>
      <c r="AG112" s="276" t="s">
        <v>196</v>
      </c>
      <c r="AH112" s="384" t="s">
        <v>308</v>
      </c>
      <c r="AI112" s="376" t="s">
        <v>198</v>
      </c>
      <c r="AJ112" s="55"/>
      <c r="AK112" s="39"/>
      <c r="AL112" s="39"/>
      <c r="AN112" s="29">
        <f t="shared" si="24"/>
        <v>6</v>
      </c>
      <c r="AO112" s="30">
        <f t="shared" si="25"/>
        <v>5</v>
      </c>
      <c r="AP112" s="30">
        <f t="shared" si="26"/>
        <v>6</v>
      </c>
      <c r="AQ112" s="30">
        <f t="shared" si="27"/>
        <v>1</v>
      </c>
      <c r="AR112" s="30">
        <f t="shared" si="28"/>
        <v>0</v>
      </c>
      <c r="AS112" s="88">
        <f t="shared" si="29"/>
        <v>11</v>
      </c>
      <c r="AT112" s="92">
        <f t="shared" si="30"/>
        <v>2</v>
      </c>
      <c r="AU112" s="25"/>
      <c r="AV112" s="26"/>
      <c r="AW112" s="99">
        <f t="shared" si="31"/>
        <v>163</v>
      </c>
    </row>
    <row r="113" spans="1:49">
      <c r="A113" s="479"/>
      <c r="B113" s="66">
        <v>63</v>
      </c>
      <c r="C113" s="43" t="s">
        <v>250</v>
      </c>
      <c r="D113" s="68" t="s">
        <v>4</v>
      </c>
      <c r="E113" s="274" t="s">
        <v>307</v>
      </c>
      <c r="F113" s="274" t="s">
        <v>196</v>
      </c>
      <c r="G113" s="274" t="s">
        <v>308</v>
      </c>
      <c r="H113" s="274" t="s">
        <v>306</v>
      </c>
      <c r="I113" s="274" t="s">
        <v>310</v>
      </c>
      <c r="J113" s="254" t="s">
        <v>242</v>
      </c>
      <c r="K113" s="274" t="s">
        <v>198</v>
      </c>
      <c r="L113" s="274" t="s">
        <v>197</v>
      </c>
      <c r="M113" s="274" t="s">
        <v>197</v>
      </c>
      <c r="N113" s="274" t="s">
        <v>198</v>
      </c>
      <c r="O113" s="274" t="s">
        <v>307</v>
      </c>
      <c r="P113" s="274" t="s">
        <v>196</v>
      </c>
      <c r="Q113" s="274" t="s">
        <v>308</v>
      </c>
      <c r="R113" s="274" t="s">
        <v>306</v>
      </c>
      <c r="S113" s="274" t="s">
        <v>199</v>
      </c>
      <c r="T113" s="274" t="s">
        <v>199</v>
      </c>
      <c r="U113" s="274" t="s">
        <v>306</v>
      </c>
      <c r="V113" s="274" t="s">
        <v>309</v>
      </c>
      <c r="W113" s="274" t="s">
        <v>309</v>
      </c>
      <c r="X113" s="274" t="s">
        <v>198</v>
      </c>
      <c r="Y113" s="274" t="s">
        <v>307</v>
      </c>
      <c r="Z113" s="274" t="s">
        <v>307</v>
      </c>
      <c r="AA113" s="254" t="s">
        <v>198</v>
      </c>
      <c r="AB113" s="274" t="s">
        <v>198</v>
      </c>
      <c r="AC113" s="274" t="s">
        <v>199</v>
      </c>
      <c r="AD113" s="274" t="s">
        <v>199</v>
      </c>
      <c r="AE113" s="274" t="s">
        <v>198</v>
      </c>
      <c r="AF113" s="274" t="s">
        <v>197</v>
      </c>
      <c r="AG113" s="274" t="s">
        <v>197</v>
      </c>
      <c r="AH113" s="274" t="s">
        <v>198</v>
      </c>
      <c r="AI113" s="374" t="s">
        <v>307</v>
      </c>
      <c r="AJ113" s="54"/>
      <c r="AK113" s="39"/>
      <c r="AL113" s="39"/>
      <c r="AN113" s="31">
        <f t="shared" si="24"/>
        <v>6</v>
      </c>
      <c r="AO113" s="32">
        <f t="shared" si="25"/>
        <v>5</v>
      </c>
      <c r="AP113" s="32">
        <f t="shared" si="26"/>
        <v>7</v>
      </c>
      <c r="AQ113" s="32">
        <f t="shared" si="27"/>
        <v>2</v>
      </c>
      <c r="AR113" s="32">
        <f t="shared" si="28"/>
        <v>0</v>
      </c>
      <c r="AS113" s="89">
        <f t="shared" si="29"/>
        <v>10</v>
      </c>
      <c r="AT113" s="93">
        <f t="shared" si="30"/>
        <v>1</v>
      </c>
      <c r="AU113" s="27"/>
      <c r="AV113" s="28"/>
      <c r="AW113" s="99">
        <f t="shared" si="31"/>
        <v>171</v>
      </c>
    </row>
    <row r="114" spans="1:49">
      <c r="A114" s="479"/>
      <c r="B114" s="15">
        <v>64</v>
      </c>
      <c r="C114" s="185" t="s">
        <v>173</v>
      </c>
      <c r="D114" s="68" t="s">
        <v>4</v>
      </c>
      <c r="E114" s="276" t="s">
        <v>197</v>
      </c>
      <c r="F114" s="276" t="s">
        <v>198</v>
      </c>
      <c r="G114" s="256" t="s">
        <v>242</v>
      </c>
      <c r="H114" s="276" t="s">
        <v>307</v>
      </c>
      <c r="I114" s="276" t="s">
        <v>308</v>
      </c>
      <c r="J114" s="276" t="s">
        <v>306</v>
      </c>
      <c r="K114" s="276" t="s">
        <v>199</v>
      </c>
      <c r="L114" s="276" t="s">
        <v>199</v>
      </c>
      <c r="M114" s="276" t="s">
        <v>306</v>
      </c>
      <c r="N114" s="276" t="s">
        <v>197</v>
      </c>
      <c r="O114" s="276" t="s">
        <v>197</v>
      </c>
      <c r="P114" s="276" t="s">
        <v>198</v>
      </c>
      <c r="Q114" s="276" t="s">
        <v>307</v>
      </c>
      <c r="R114" s="276" t="s">
        <v>196</v>
      </c>
      <c r="S114" s="256" t="s">
        <v>242</v>
      </c>
      <c r="T114" s="276" t="s">
        <v>198</v>
      </c>
      <c r="U114" s="276" t="s">
        <v>310</v>
      </c>
      <c r="V114" s="276" t="s">
        <v>310</v>
      </c>
      <c r="W114" s="276" t="s">
        <v>306</v>
      </c>
      <c r="X114" s="276" t="s">
        <v>197</v>
      </c>
      <c r="Y114" s="276" t="s">
        <v>197</v>
      </c>
      <c r="Z114" s="276" t="s">
        <v>198</v>
      </c>
      <c r="AA114" s="276" t="s">
        <v>307</v>
      </c>
      <c r="AB114" s="256" t="s">
        <v>242</v>
      </c>
      <c r="AC114" s="256" t="s">
        <v>198</v>
      </c>
      <c r="AD114" s="276" t="s">
        <v>306</v>
      </c>
      <c r="AE114" s="256" t="s">
        <v>242</v>
      </c>
      <c r="AF114" s="256" t="s">
        <v>242</v>
      </c>
      <c r="AG114" s="276" t="s">
        <v>198</v>
      </c>
      <c r="AH114" s="276" t="s">
        <v>197</v>
      </c>
      <c r="AI114" s="375" t="s">
        <v>197</v>
      </c>
      <c r="AJ114" s="55"/>
      <c r="AK114" s="39"/>
      <c r="AL114" s="39"/>
      <c r="AN114" s="21">
        <f t="shared" si="24"/>
        <v>7</v>
      </c>
      <c r="AO114" s="22">
        <f t="shared" si="25"/>
        <v>4</v>
      </c>
      <c r="AP114" s="22">
        <f t="shared" si="26"/>
        <v>4</v>
      </c>
      <c r="AQ114" s="22">
        <f t="shared" si="27"/>
        <v>1</v>
      </c>
      <c r="AR114" s="22">
        <f t="shared" si="28"/>
        <v>0</v>
      </c>
      <c r="AS114" s="87">
        <f t="shared" si="29"/>
        <v>10</v>
      </c>
      <c r="AT114" s="91">
        <f t="shared" si="30"/>
        <v>5</v>
      </c>
      <c r="AU114" s="23"/>
      <c r="AV114" s="24"/>
      <c r="AW114" s="99">
        <f t="shared" si="31"/>
        <v>171.5</v>
      </c>
    </row>
    <row r="115" spans="1:49">
      <c r="A115" s="479"/>
      <c r="B115" s="15">
        <v>65</v>
      </c>
      <c r="C115" s="35" t="s">
        <v>212</v>
      </c>
      <c r="D115" s="68" t="s">
        <v>4</v>
      </c>
      <c r="E115" s="276" t="s">
        <v>198</v>
      </c>
      <c r="F115" s="276" t="s">
        <v>197</v>
      </c>
      <c r="G115" s="276" t="s">
        <v>197</v>
      </c>
      <c r="H115" s="276" t="s">
        <v>198</v>
      </c>
      <c r="I115" s="276" t="s">
        <v>307</v>
      </c>
      <c r="J115" s="276" t="s">
        <v>196</v>
      </c>
      <c r="K115" s="276" t="s">
        <v>308</v>
      </c>
      <c r="L115" s="276" t="s">
        <v>198</v>
      </c>
      <c r="M115" s="276" t="s">
        <v>199</v>
      </c>
      <c r="N115" s="276" t="s">
        <v>199</v>
      </c>
      <c r="O115" s="276" t="s">
        <v>198</v>
      </c>
      <c r="P115" s="276" t="s">
        <v>197</v>
      </c>
      <c r="Q115" s="276" t="s">
        <v>197</v>
      </c>
      <c r="R115" s="276" t="s">
        <v>198</v>
      </c>
      <c r="S115" s="276" t="s">
        <v>307</v>
      </c>
      <c r="T115" s="276" t="s">
        <v>196</v>
      </c>
      <c r="U115" s="256" t="s">
        <v>198</v>
      </c>
      <c r="V115" s="276" t="s">
        <v>306</v>
      </c>
      <c r="W115" s="276" t="s">
        <v>310</v>
      </c>
      <c r="X115" s="276" t="s">
        <v>199</v>
      </c>
      <c r="Y115" s="255" t="s">
        <v>198</v>
      </c>
      <c r="Z115" s="276" t="s">
        <v>197</v>
      </c>
      <c r="AA115" s="276" t="s">
        <v>197</v>
      </c>
      <c r="AB115" s="276" t="s">
        <v>198</v>
      </c>
      <c r="AC115" s="276" t="s">
        <v>307</v>
      </c>
      <c r="AD115" s="276" t="s">
        <v>196</v>
      </c>
      <c r="AE115" s="276" t="s">
        <v>308</v>
      </c>
      <c r="AF115" s="276" t="s">
        <v>306</v>
      </c>
      <c r="AG115" s="276" t="s">
        <v>199</v>
      </c>
      <c r="AH115" s="276" t="s">
        <v>310</v>
      </c>
      <c r="AI115" s="375" t="s">
        <v>198</v>
      </c>
      <c r="AJ115" s="55"/>
      <c r="AK115" s="39"/>
      <c r="AL115" s="39"/>
      <c r="AN115" s="21">
        <f t="shared" si="24"/>
        <v>6</v>
      </c>
      <c r="AO115" s="22">
        <f t="shared" si="25"/>
        <v>6</v>
      </c>
      <c r="AP115" s="22">
        <f t="shared" si="26"/>
        <v>6</v>
      </c>
      <c r="AQ115" s="22">
        <f t="shared" si="27"/>
        <v>2</v>
      </c>
      <c r="AR115" s="22">
        <f t="shared" si="28"/>
        <v>0</v>
      </c>
      <c r="AS115" s="87">
        <f t="shared" si="29"/>
        <v>11</v>
      </c>
      <c r="AT115" s="91">
        <f t="shared" si="30"/>
        <v>0</v>
      </c>
      <c r="AU115" s="23"/>
      <c r="AV115" s="24"/>
      <c r="AW115" s="99">
        <f t="shared" si="31"/>
        <v>163</v>
      </c>
    </row>
    <row r="116" spans="1:49">
      <c r="A116" s="479"/>
      <c r="B116" s="15">
        <v>66</v>
      </c>
      <c r="C116" s="35" t="s">
        <v>174</v>
      </c>
      <c r="D116" s="68" t="s">
        <v>4</v>
      </c>
      <c r="E116" s="276" t="s">
        <v>199</v>
      </c>
      <c r="F116" s="276" t="s">
        <v>199</v>
      </c>
      <c r="G116" s="276" t="s">
        <v>198</v>
      </c>
      <c r="H116" s="276" t="s">
        <v>197</v>
      </c>
      <c r="I116" s="276" t="s">
        <v>197</v>
      </c>
      <c r="J116" s="276" t="s">
        <v>198</v>
      </c>
      <c r="K116" s="276" t="s">
        <v>307</v>
      </c>
      <c r="L116" s="276" t="s">
        <v>196</v>
      </c>
      <c r="M116" s="276" t="s">
        <v>308</v>
      </c>
      <c r="N116" s="276" t="s">
        <v>306</v>
      </c>
      <c r="O116" s="276" t="s">
        <v>199</v>
      </c>
      <c r="P116" s="276" t="s">
        <v>199</v>
      </c>
      <c r="Q116" s="276" t="s">
        <v>198</v>
      </c>
      <c r="R116" s="276" t="s">
        <v>197</v>
      </c>
      <c r="S116" s="276" t="s">
        <v>197</v>
      </c>
      <c r="T116" s="276" t="s">
        <v>198</v>
      </c>
      <c r="U116" s="276" t="s">
        <v>307</v>
      </c>
      <c r="V116" s="256" t="s">
        <v>242</v>
      </c>
      <c r="W116" s="256" t="s">
        <v>198</v>
      </c>
      <c r="X116" s="276" t="s">
        <v>306</v>
      </c>
      <c r="Y116" s="276" t="s">
        <v>199</v>
      </c>
      <c r="Z116" s="276" t="s">
        <v>310</v>
      </c>
      <c r="AA116" s="276" t="s">
        <v>198</v>
      </c>
      <c r="AB116" s="276" t="s">
        <v>197</v>
      </c>
      <c r="AC116" s="276" t="s">
        <v>197</v>
      </c>
      <c r="AD116" s="276" t="s">
        <v>198</v>
      </c>
      <c r="AE116" s="276" t="s">
        <v>307</v>
      </c>
      <c r="AF116" s="276" t="s">
        <v>196</v>
      </c>
      <c r="AG116" s="276" t="s">
        <v>308</v>
      </c>
      <c r="AH116" s="276" t="s">
        <v>306</v>
      </c>
      <c r="AI116" s="383" t="s">
        <v>242</v>
      </c>
      <c r="AJ116" s="55"/>
      <c r="AK116" s="39"/>
      <c r="AL116" s="39"/>
      <c r="AN116" s="21">
        <f t="shared" si="24"/>
        <v>6</v>
      </c>
      <c r="AO116" s="22">
        <f t="shared" si="25"/>
        <v>6</v>
      </c>
      <c r="AP116" s="22">
        <f t="shared" si="26"/>
        <v>5</v>
      </c>
      <c r="AQ116" s="22">
        <f t="shared" si="27"/>
        <v>2</v>
      </c>
      <c r="AR116" s="22">
        <f t="shared" si="28"/>
        <v>0</v>
      </c>
      <c r="AS116" s="87">
        <f t="shared" si="29"/>
        <v>10</v>
      </c>
      <c r="AT116" s="91">
        <f t="shared" si="30"/>
        <v>2</v>
      </c>
      <c r="AU116" s="23"/>
      <c r="AV116" s="24"/>
      <c r="AW116" s="99">
        <f t="shared" si="31"/>
        <v>171</v>
      </c>
    </row>
    <row r="117" spans="1:49" ht="17.25" thickBot="1">
      <c r="A117" s="479"/>
      <c r="B117" s="15">
        <v>67</v>
      </c>
      <c r="C117" s="186" t="s">
        <v>175</v>
      </c>
      <c r="D117" s="68" t="s">
        <v>4</v>
      </c>
      <c r="E117" s="276" t="s">
        <v>308</v>
      </c>
      <c r="F117" s="276" t="s">
        <v>306</v>
      </c>
      <c r="G117" s="276" t="s">
        <v>199</v>
      </c>
      <c r="H117" s="256" t="s">
        <v>242</v>
      </c>
      <c r="I117" s="276" t="s">
        <v>198</v>
      </c>
      <c r="J117" s="276" t="s">
        <v>197</v>
      </c>
      <c r="K117" s="276" t="s">
        <v>197</v>
      </c>
      <c r="L117" s="276" t="s">
        <v>198</v>
      </c>
      <c r="M117" s="276" t="s">
        <v>307</v>
      </c>
      <c r="N117" s="276" t="s">
        <v>196</v>
      </c>
      <c r="O117" s="276" t="s">
        <v>237</v>
      </c>
      <c r="P117" s="276" t="s">
        <v>198</v>
      </c>
      <c r="Q117" s="276" t="s">
        <v>199</v>
      </c>
      <c r="R117" s="276" t="s">
        <v>199</v>
      </c>
      <c r="S117" s="276" t="s">
        <v>198</v>
      </c>
      <c r="T117" s="276" t="s">
        <v>197</v>
      </c>
      <c r="U117" s="276" t="s">
        <v>309</v>
      </c>
      <c r="V117" s="276" t="s">
        <v>306</v>
      </c>
      <c r="W117" s="276" t="s">
        <v>307</v>
      </c>
      <c r="X117" s="276" t="s">
        <v>307</v>
      </c>
      <c r="Y117" s="256" t="s">
        <v>198</v>
      </c>
      <c r="Z117" s="276" t="s">
        <v>198</v>
      </c>
      <c r="AA117" s="276" t="s">
        <v>199</v>
      </c>
      <c r="AB117" s="276" t="s">
        <v>199</v>
      </c>
      <c r="AC117" s="276" t="s">
        <v>198</v>
      </c>
      <c r="AD117" s="276" t="s">
        <v>197</v>
      </c>
      <c r="AE117" s="276" t="s">
        <v>197</v>
      </c>
      <c r="AF117" s="276" t="s">
        <v>198</v>
      </c>
      <c r="AG117" s="276" t="s">
        <v>307</v>
      </c>
      <c r="AH117" s="276" t="s">
        <v>196</v>
      </c>
      <c r="AI117" s="375" t="s">
        <v>199</v>
      </c>
      <c r="AJ117" s="55"/>
      <c r="AK117" s="39"/>
      <c r="AL117" s="39"/>
      <c r="AN117" s="21">
        <f t="shared" si="24"/>
        <v>6</v>
      </c>
      <c r="AO117" s="22">
        <f t="shared" si="25"/>
        <v>6</v>
      </c>
      <c r="AP117" s="22">
        <f t="shared" si="26"/>
        <v>6</v>
      </c>
      <c r="AQ117" s="22">
        <f t="shared" si="27"/>
        <v>2</v>
      </c>
      <c r="AR117" s="22">
        <f t="shared" si="28"/>
        <v>0</v>
      </c>
      <c r="AS117" s="87">
        <f t="shared" si="29"/>
        <v>10</v>
      </c>
      <c r="AT117" s="91">
        <f t="shared" si="30"/>
        <v>1</v>
      </c>
      <c r="AU117" s="23"/>
      <c r="AV117" s="24"/>
      <c r="AW117" s="99">
        <f t="shared" si="31"/>
        <v>171</v>
      </c>
    </row>
    <row r="118" spans="1:49" ht="18" customHeight="1" thickBot="1">
      <c r="A118" s="214"/>
      <c r="B118" s="44">
        <v>68</v>
      </c>
      <c r="C118" s="187" t="s">
        <v>304</v>
      </c>
      <c r="D118" s="128" t="s">
        <v>103</v>
      </c>
      <c r="E118" s="275" t="s">
        <v>196</v>
      </c>
      <c r="F118" s="275" t="s">
        <v>198</v>
      </c>
      <c r="G118" s="275" t="s">
        <v>196</v>
      </c>
      <c r="H118" s="275" t="s">
        <v>199</v>
      </c>
      <c r="I118" s="275" t="s">
        <v>198</v>
      </c>
      <c r="J118" s="275" t="s">
        <v>199</v>
      </c>
      <c r="K118" s="275" t="s">
        <v>199</v>
      </c>
      <c r="L118" s="275" t="s">
        <v>198</v>
      </c>
      <c r="M118" s="275" t="s">
        <v>237</v>
      </c>
      <c r="N118" s="275" t="s">
        <v>198</v>
      </c>
      <c r="O118" s="275" t="s">
        <v>237</v>
      </c>
      <c r="P118" s="258" t="s">
        <v>198</v>
      </c>
      <c r="Q118" s="275" t="s">
        <v>198</v>
      </c>
      <c r="R118" s="275" t="s">
        <v>196</v>
      </c>
      <c r="S118" s="275" t="s">
        <v>237</v>
      </c>
      <c r="T118" s="275" t="s">
        <v>199</v>
      </c>
      <c r="U118" s="275" t="s">
        <v>198</v>
      </c>
      <c r="V118" s="275" t="s">
        <v>196</v>
      </c>
      <c r="W118" s="258" t="s">
        <v>242</v>
      </c>
      <c r="X118" s="258" t="s">
        <v>242</v>
      </c>
      <c r="Y118" s="275" t="s">
        <v>199</v>
      </c>
      <c r="Z118" s="275" t="s">
        <v>199</v>
      </c>
      <c r="AA118" s="275" t="s">
        <v>198</v>
      </c>
      <c r="AB118" s="275" t="s">
        <v>196</v>
      </c>
      <c r="AC118" s="275" t="s">
        <v>199</v>
      </c>
      <c r="AD118" s="275" t="s">
        <v>199</v>
      </c>
      <c r="AE118" s="275" t="s">
        <v>198</v>
      </c>
      <c r="AF118" s="275" t="s">
        <v>196</v>
      </c>
      <c r="AG118" s="275" t="s">
        <v>237</v>
      </c>
      <c r="AH118" s="275" t="s">
        <v>237</v>
      </c>
      <c r="AI118" s="376" t="s">
        <v>198</v>
      </c>
      <c r="AJ118" s="57"/>
      <c r="AK118" s="39"/>
      <c r="AL118" s="39"/>
      <c r="AN118" s="29">
        <f t="shared" si="24"/>
        <v>0</v>
      </c>
      <c r="AO118" s="30">
        <f t="shared" si="25"/>
        <v>8</v>
      </c>
      <c r="AP118" s="30">
        <f t="shared" si="26"/>
        <v>6</v>
      </c>
      <c r="AQ118" s="30">
        <f t="shared" si="27"/>
        <v>5</v>
      </c>
      <c r="AR118" s="30">
        <f t="shared" si="28"/>
        <v>0</v>
      </c>
      <c r="AS118" s="88">
        <f t="shared" si="29"/>
        <v>10</v>
      </c>
      <c r="AT118" s="92">
        <f t="shared" si="30"/>
        <v>2</v>
      </c>
      <c r="AU118" s="25"/>
      <c r="AV118" s="26"/>
      <c r="AW118" s="99">
        <f t="shared" si="31"/>
        <v>168</v>
      </c>
    </row>
    <row r="119" spans="1:49">
      <c r="A119" s="478" t="s">
        <v>22</v>
      </c>
      <c r="B119" s="66">
        <v>69</v>
      </c>
      <c r="C119" s="43" t="s">
        <v>246</v>
      </c>
      <c r="D119" s="68" t="s">
        <v>4</v>
      </c>
      <c r="E119" s="259" t="s">
        <v>196</v>
      </c>
      <c r="F119" s="254" t="s">
        <v>242</v>
      </c>
      <c r="G119" s="253" t="s">
        <v>281</v>
      </c>
      <c r="H119" s="253" t="s">
        <v>199</v>
      </c>
      <c r="I119" s="253" t="s">
        <v>199</v>
      </c>
      <c r="J119" s="253" t="s">
        <v>198</v>
      </c>
      <c r="K119" s="253" t="s">
        <v>197</v>
      </c>
      <c r="L119" s="253" t="s">
        <v>197</v>
      </c>
      <c r="M119" s="253" t="s">
        <v>198</v>
      </c>
      <c r="N119" s="253" t="s">
        <v>280</v>
      </c>
      <c r="O119" s="253" t="s">
        <v>196</v>
      </c>
      <c r="P119" s="254" t="s">
        <v>198</v>
      </c>
      <c r="Q119" s="253" t="s">
        <v>281</v>
      </c>
      <c r="R119" s="253" t="s">
        <v>199</v>
      </c>
      <c r="S119" s="253" t="s">
        <v>199</v>
      </c>
      <c r="T119" s="253" t="s">
        <v>281</v>
      </c>
      <c r="U119" s="253" t="s">
        <v>197</v>
      </c>
      <c r="V119" s="253" t="s">
        <v>197</v>
      </c>
      <c r="W119" s="253" t="s">
        <v>198</v>
      </c>
      <c r="X119" s="253" t="s">
        <v>280</v>
      </c>
      <c r="Y119" s="253" t="s">
        <v>280</v>
      </c>
      <c r="Z119" s="254" t="s">
        <v>242</v>
      </c>
      <c r="AA119" s="253" t="s">
        <v>198</v>
      </c>
      <c r="AB119" s="253" t="s">
        <v>279</v>
      </c>
      <c r="AC119" s="253" t="s">
        <v>279</v>
      </c>
      <c r="AD119" s="253" t="s">
        <v>281</v>
      </c>
      <c r="AE119" s="253" t="s">
        <v>282</v>
      </c>
      <c r="AF119" s="253" t="s">
        <v>197</v>
      </c>
      <c r="AG119" s="253" t="s">
        <v>198</v>
      </c>
      <c r="AH119" s="254" t="s">
        <v>242</v>
      </c>
      <c r="AI119" s="385" t="s">
        <v>196</v>
      </c>
      <c r="AJ119" s="57"/>
      <c r="AK119" s="42"/>
      <c r="AL119" s="42"/>
      <c r="AN119" s="31">
        <f t="shared" si="24"/>
        <v>6</v>
      </c>
      <c r="AO119" s="32">
        <f t="shared" si="25"/>
        <v>6</v>
      </c>
      <c r="AP119" s="32">
        <f t="shared" si="26"/>
        <v>6</v>
      </c>
      <c r="AQ119" s="32">
        <f t="shared" si="27"/>
        <v>0</v>
      </c>
      <c r="AR119" s="32">
        <f t="shared" si="28"/>
        <v>0</v>
      </c>
      <c r="AS119" s="89">
        <f t="shared" si="29"/>
        <v>10</v>
      </c>
      <c r="AT119" s="93">
        <f t="shared" si="30"/>
        <v>3</v>
      </c>
      <c r="AU119" s="27"/>
      <c r="AV119" s="28"/>
      <c r="AW119" s="99">
        <f t="shared" si="31"/>
        <v>171</v>
      </c>
    </row>
    <row r="120" spans="1:49">
      <c r="A120" s="479"/>
      <c r="B120" s="15">
        <v>70</v>
      </c>
      <c r="C120" s="200" t="s">
        <v>191</v>
      </c>
      <c r="D120" s="68" t="s">
        <v>4</v>
      </c>
      <c r="E120" s="261" t="s">
        <v>198</v>
      </c>
      <c r="F120" s="255" t="s">
        <v>280</v>
      </c>
      <c r="G120" s="255" t="s">
        <v>280</v>
      </c>
      <c r="H120" s="255" t="s">
        <v>283</v>
      </c>
      <c r="I120" s="255" t="s">
        <v>198</v>
      </c>
      <c r="J120" s="255" t="s">
        <v>199</v>
      </c>
      <c r="K120" s="256" t="s">
        <v>242</v>
      </c>
      <c r="L120" s="255" t="s">
        <v>198</v>
      </c>
      <c r="M120" s="255" t="s">
        <v>197</v>
      </c>
      <c r="N120" s="255" t="s">
        <v>197</v>
      </c>
      <c r="O120" s="255" t="s">
        <v>198</v>
      </c>
      <c r="P120" s="255" t="s">
        <v>280</v>
      </c>
      <c r="Q120" s="255" t="s">
        <v>196</v>
      </c>
      <c r="R120" s="256" t="s">
        <v>198</v>
      </c>
      <c r="S120" s="255" t="s">
        <v>198</v>
      </c>
      <c r="T120" s="255" t="s">
        <v>199</v>
      </c>
      <c r="U120" s="255" t="s">
        <v>279</v>
      </c>
      <c r="V120" s="255" t="s">
        <v>198</v>
      </c>
      <c r="W120" s="255" t="s">
        <v>197</v>
      </c>
      <c r="X120" s="255" t="s">
        <v>197</v>
      </c>
      <c r="Y120" s="255" t="s">
        <v>198</v>
      </c>
      <c r="Z120" s="255" t="s">
        <v>280</v>
      </c>
      <c r="AA120" s="255" t="s">
        <v>196</v>
      </c>
      <c r="AB120" s="255" t="s">
        <v>283</v>
      </c>
      <c r="AC120" s="255" t="s">
        <v>281</v>
      </c>
      <c r="AD120" s="255" t="s">
        <v>279</v>
      </c>
      <c r="AE120" s="255" t="s">
        <v>279</v>
      </c>
      <c r="AF120" s="276" t="s">
        <v>237</v>
      </c>
      <c r="AG120" s="255" t="s">
        <v>197</v>
      </c>
      <c r="AH120" s="255" t="s">
        <v>197</v>
      </c>
      <c r="AI120" s="262" t="s">
        <v>198</v>
      </c>
      <c r="AJ120" s="57"/>
      <c r="AK120" s="42"/>
      <c r="AL120" s="42"/>
      <c r="AN120" s="21">
        <f t="shared" si="24"/>
        <v>6</v>
      </c>
      <c r="AO120" s="22">
        <f t="shared" si="25"/>
        <v>5</v>
      </c>
      <c r="AP120" s="22">
        <f t="shared" si="26"/>
        <v>6</v>
      </c>
      <c r="AQ120" s="22">
        <f t="shared" si="27"/>
        <v>3</v>
      </c>
      <c r="AR120" s="22">
        <f t="shared" si="28"/>
        <v>0</v>
      </c>
      <c r="AS120" s="87">
        <f t="shared" si="29"/>
        <v>10</v>
      </c>
      <c r="AT120" s="91">
        <f t="shared" si="30"/>
        <v>1</v>
      </c>
      <c r="AU120" s="23"/>
      <c r="AV120" s="24"/>
      <c r="AW120" s="99">
        <f t="shared" si="31"/>
        <v>171</v>
      </c>
    </row>
    <row r="121" spans="1:49">
      <c r="A121" s="479"/>
      <c r="B121" s="15">
        <v>71</v>
      </c>
      <c r="C121" s="35" t="s">
        <v>169</v>
      </c>
      <c r="D121" s="68" t="s">
        <v>4</v>
      </c>
      <c r="E121" s="261" t="s">
        <v>197</v>
      </c>
      <c r="F121" s="255" t="s">
        <v>197</v>
      </c>
      <c r="G121" s="255" t="s">
        <v>198</v>
      </c>
      <c r="H121" s="255" t="s">
        <v>280</v>
      </c>
      <c r="I121" s="255" t="s">
        <v>196</v>
      </c>
      <c r="J121" s="255" t="s">
        <v>198</v>
      </c>
      <c r="K121" s="255" t="s">
        <v>199</v>
      </c>
      <c r="L121" s="255" t="s">
        <v>199</v>
      </c>
      <c r="M121" s="255" t="s">
        <v>199</v>
      </c>
      <c r="N121" s="255" t="s">
        <v>198</v>
      </c>
      <c r="O121" s="255" t="s">
        <v>197</v>
      </c>
      <c r="P121" s="255" t="s">
        <v>197</v>
      </c>
      <c r="Q121" s="255" t="s">
        <v>198</v>
      </c>
      <c r="R121" s="255" t="s">
        <v>280</v>
      </c>
      <c r="S121" s="255" t="s">
        <v>196</v>
      </c>
      <c r="T121" s="256" t="s">
        <v>198</v>
      </c>
      <c r="U121" s="255" t="s">
        <v>281</v>
      </c>
      <c r="V121" s="255" t="s">
        <v>279</v>
      </c>
      <c r="W121" s="255" t="s">
        <v>279</v>
      </c>
      <c r="X121" s="255" t="s">
        <v>198</v>
      </c>
      <c r="Y121" s="255" t="s">
        <v>197</v>
      </c>
      <c r="Z121" s="255" t="s">
        <v>197</v>
      </c>
      <c r="AA121" s="255" t="s">
        <v>198</v>
      </c>
      <c r="AB121" s="255" t="s">
        <v>280</v>
      </c>
      <c r="AC121" s="255" t="s">
        <v>280</v>
      </c>
      <c r="AD121" s="255" t="s">
        <v>283</v>
      </c>
      <c r="AE121" s="255" t="s">
        <v>281</v>
      </c>
      <c r="AF121" s="276" t="s">
        <v>199</v>
      </c>
      <c r="AG121" s="256" t="s">
        <v>242</v>
      </c>
      <c r="AH121" s="255" t="s">
        <v>198</v>
      </c>
      <c r="AI121" s="262" t="s">
        <v>197</v>
      </c>
      <c r="AJ121" s="57"/>
      <c r="AK121" s="42"/>
      <c r="AL121" s="42"/>
      <c r="AN121" s="21">
        <f t="shared" si="24"/>
        <v>7</v>
      </c>
      <c r="AO121" s="22">
        <f t="shared" si="25"/>
        <v>6</v>
      </c>
      <c r="AP121" s="22">
        <f t="shared" si="26"/>
        <v>6</v>
      </c>
      <c r="AQ121" s="22">
        <f t="shared" si="27"/>
        <v>1</v>
      </c>
      <c r="AR121" s="22">
        <f t="shared" si="28"/>
        <v>0</v>
      </c>
      <c r="AS121" s="87">
        <f t="shared" si="29"/>
        <v>10</v>
      </c>
      <c r="AT121" s="91">
        <f t="shared" si="30"/>
        <v>1</v>
      </c>
      <c r="AU121" s="23"/>
      <c r="AV121" s="24"/>
      <c r="AW121" s="99">
        <f t="shared" si="31"/>
        <v>171.5</v>
      </c>
    </row>
    <row r="122" spans="1:49">
      <c r="A122" s="479"/>
      <c r="B122" s="15">
        <v>72</v>
      </c>
      <c r="C122" s="35" t="s">
        <v>209</v>
      </c>
      <c r="D122" s="68" t="s">
        <v>4</v>
      </c>
      <c r="E122" s="261" t="s">
        <v>199</v>
      </c>
      <c r="F122" s="255" t="s">
        <v>198</v>
      </c>
      <c r="G122" s="255" t="s">
        <v>197</v>
      </c>
      <c r="H122" s="255" t="s">
        <v>197</v>
      </c>
      <c r="I122" s="255" t="s">
        <v>198</v>
      </c>
      <c r="J122" s="255" t="s">
        <v>280</v>
      </c>
      <c r="K122" s="255" t="s">
        <v>280</v>
      </c>
      <c r="L122" s="255" t="s">
        <v>283</v>
      </c>
      <c r="M122" s="255" t="s">
        <v>198</v>
      </c>
      <c r="N122" s="255" t="s">
        <v>199</v>
      </c>
      <c r="O122" s="255" t="s">
        <v>199</v>
      </c>
      <c r="P122" s="255" t="s">
        <v>198</v>
      </c>
      <c r="Q122" s="255" t="s">
        <v>197</v>
      </c>
      <c r="R122" s="255" t="s">
        <v>197</v>
      </c>
      <c r="S122" s="255" t="s">
        <v>198</v>
      </c>
      <c r="T122" s="255" t="s">
        <v>280</v>
      </c>
      <c r="U122" s="255" t="s">
        <v>196</v>
      </c>
      <c r="V122" s="256" t="s">
        <v>198</v>
      </c>
      <c r="W122" s="255" t="s">
        <v>198</v>
      </c>
      <c r="X122" s="256" t="s">
        <v>242</v>
      </c>
      <c r="Y122" s="256" t="s">
        <v>242</v>
      </c>
      <c r="Z122" s="255" t="s">
        <v>198</v>
      </c>
      <c r="AA122" s="255" t="s">
        <v>197</v>
      </c>
      <c r="AB122" s="255" t="s">
        <v>282</v>
      </c>
      <c r="AC122" s="255" t="s">
        <v>281</v>
      </c>
      <c r="AD122" s="255" t="s">
        <v>280</v>
      </c>
      <c r="AE122" s="255" t="s">
        <v>280</v>
      </c>
      <c r="AF122" s="255" t="s">
        <v>198</v>
      </c>
      <c r="AG122" s="255" t="s">
        <v>199</v>
      </c>
      <c r="AH122" s="255" t="s">
        <v>279</v>
      </c>
      <c r="AI122" s="262" t="s">
        <v>199</v>
      </c>
      <c r="AJ122" s="49"/>
      <c r="AK122" s="42"/>
      <c r="AL122" s="42"/>
      <c r="AN122" s="21">
        <f t="shared" si="24"/>
        <v>6</v>
      </c>
      <c r="AO122" s="22">
        <f t="shared" si="25"/>
        <v>6</v>
      </c>
      <c r="AP122" s="22">
        <f t="shared" si="26"/>
        <v>6</v>
      </c>
      <c r="AQ122" s="22">
        <f t="shared" si="27"/>
        <v>1</v>
      </c>
      <c r="AR122" s="22">
        <f t="shared" si="28"/>
        <v>0</v>
      </c>
      <c r="AS122" s="87">
        <f t="shared" si="29"/>
        <v>10</v>
      </c>
      <c r="AT122" s="91">
        <f t="shared" si="30"/>
        <v>2</v>
      </c>
      <c r="AU122" s="23"/>
      <c r="AV122" s="24"/>
      <c r="AW122" s="99">
        <f t="shared" si="31"/>
        <v>171</v>
      </c>
    </row>
    <row r="123" spans="1:49" ht="16.5" customHeight="1" thickBot="1">
      <c r="A123" s="480"/>
      <c r="B123" s="207">
        <v>73</v>
      </c>
      <c r="C123" s="186" t="s">
        <v>170</v>
      </c>
      <c r="D123" s="69" t="s">
        <v>4</v>
      </c>
      <c r="E123" s="322" t="s">
        <v>281</v>
      </c>
      <c r="F123" s="323" t="s">
        <v>199</v>
      </c>
      <c r="G123" s="323" t="s">
        <v>199</v>
      </c>
      <c r="H123" s="323" t="s">
        <v>198</v>
      </c>
      <c r="I123" s="323" t="s">
        <v>197</v>
      </c>
      <c r="J123" s="323" t="s">
        <v>197</v>
      </c>
      <c r="K123" s="323" t="s">
        <v>198</v>
      </c>
      <c r="L123" s="323" t="s">
        <v>280</v>
      </c>
      <c r="M123" s="323" t="s">
        <v>280</v>
      </c>
      <c r="N123" s="323" t="s">
        <v>283</v>
      </c>
      <c r="O123" s="323" t="s">
        <v>198</v>
      </c>
      <c r="P123" s="323" t="s">
        <v>199</v>
      </c>
      <c r="Q123" s="323" t="s">
        <v>199</v>
      </c>
      <c r="R123" s="324" t="s">
        <v>198</v>
      </c>
      <c r="S123" s="323" t="s">
        <v>197</v>
      </c>
      <c r="T123" s="323" t="s">
        <v>197</v>
      </c>
      <c r="U123" s="323" t="s">
        <v>198</v>
      </c>
      <c r="V123" s="323" t="s">
        <v>280</v>
      </c>
      <c r="W123" s="323" t="s">
        <v>196</v>
      </c>
      <c r="X123" s="323" t="s">
        <v>199</v>
      </c>
      <c r="Y123" s="323" t="s">
        <v>198</v>
      </c>
      <c r="Z123" s="323" t="s">
        <v>199</v>
      </c>
      <c r="AA123" s="323" t="s">
        <v>199</v>
      </c>
      <c r="AB123" s="323" t="s">
        <v>281</v>
      </c>
      <c r="AC123" s="323" t="s">
        <v>282</v>
      </c>
      <c r="AD123" s="323" t="s">
        <v>282</v>
      </c>
      <c r="AE123" s="323" t="s">
        <v>281</v>
      </c>
      <c r="AF123" s="323" t="s">
        <v>280</v>
      </c>
      <c r="AG123" s="323" t="s">
        <v>280</v>
      </c>
      <c r="AH123" s="325" t="s">
        <v>196</v>
      </c>
      <c r="AI123" s="326" t="s">
        <v>198</v>
      </c>
      <c r="AJ123" s="57"/>
      <c r="AK123" s="42"/>
      <c r="AL123" s="42"/>
      <c r="AN123" s="29">
        <f t="shared" si="24"/>
        <v>6</v>
      </c>
      <c r="AO123" s="30">
        <f t="shared" si="25"/>
        <v>7</v>
      </c>
      <c r="AP123" s="30">
        <f t="shared" si="26"/>
        <v>7</v>
      </c>
      <c r="AQ123" s="30">
        <f t="shared" si="27"/>
        <v>1</v>
      </c>
      <c r="AR123" s="30">
        <f t="shared" si="28"/>
        <v>0</v>
      </c>
      <c r="AS123" s="88">
        <f t="shared" si="29"/>
        <v>10</v>
      </c>
      <c r="AT123" s="92">
        <f t="shared" si="30"/>
        <v>0</v>
      </c>
      <c r="AU123" s="25"/>
      <c r="AV123" s="140"/>
      <c r="AW123" s="99">
        <f t="shared" si="31"/>
        <v>171</v>
      </c>
    </row>
    <row r="124" spans="1:49">
      <c r="A124" s="478" t="s">
        <v>50</v>
      </c>
      <c r="B124" s="66">
        <v>74</v>
      </c>
      <c r="C124" s="45" t="s">
        <v>192</v>
      </c>
      <c r="D124" s="61"/>
      <c r="E124" s="328" t="s">
        <v>291</v>
      </c>
      <c r="F124" s="278" t="s">
        <v>196</v>
      </c>
      <c r="G124" s="281" t="s">
        <v>294</v>
      </c>
      <c r="H124" s="278" t="s">
        <v>292</v>
      </c>
      <c r="I124" s="280" t="s">
        <v>293</v>
      </c>
      <c r="J124" s="280" t="s">
        <v>293</v>
      </c>
      <c r="K124" s="278" t="s">
        <v>292</v>
      </c>
      <c r="L124" s="278" t="s">
        <v>197</v>
      </c>
      <c r="M124" s="278" t="s">
        <v>197</v>
      </c>
      <c r="N124" s="278" t="s">
        <v>198</v>
      </c>
      <c r="O124" s="281" t="s">
        <v>291</v>
      </c>
      <c r="P124" s="278" t="s">
        <v>196</v>
      </c>
      <c r="Q124" s="279" t="s">
        <v>292</v>
      </c>
      <c r="R124" s="278" t="s">
        <v>198</v>
      </c>
      <c r="S124" s="279" t="s">
        <v>295</v>
      </c>
      <c r="T124" s="279" t="s">
        <v>295</v>
      </c>
      <c r="U124" s="278" t="s">
        <v>292</v>
      </c>
      <c r="V124" s="278" t="s">
        <v>197</v>
      </c>
      <c r="W124" s="278" t="s">
        <v>197</v>
      </c>
      <c r="X124" s="278" t="s">
        <v>198</v>
      </c>
      <c r="Y124" s="279" t="s">
        <v>295</v>
      </c>
      <c r="Z124" s="278" t="s">
        <v>196</v>
      </c>
      <c r="AA124" s="278" t="s">
        <v>294</v>
      </c>
      <c r="AB124" s="278" t="s">
        <v>198</v>
      </c>
      <c r="AC124" s="278" t="s">
        <v>199</v>
      </c>
      <c r="AD124" s="282" t="s">
        <v>293</v>
      </c>
      <c r="AE124" s="283" t="s">
        <v>292</v>
      </c>
      <c r="AF124" s="312" t="s">
        <v>296</v>
      </c>
      <c r="AG124" s="313" t="s">
        <v>296</v>
      </c>
      <c r="AH124" s="313" t="s">
        <v>292</v>
      </c>
      <c r="AI124" s="329" t="s">
        <v>291</v>
      </c>
      <c r="AJ124" s="57"/>
      <c r="AK124" s="42"/>
      <c r="AL124" s="42"/>
      <c r="AN124" s="31">
        <f t="shared" si="24"/>
        <v>6</v>
      </c>
      <c r="AO124" s="32">
        <f t="shared" si="25"/>
        <v>4</v>
      </c>
      <c r="AP124" s="32">
        <f t="shared" si="26"/>
        <v>6</v>
      </c>
      <c r="AQ124" s="32">
        <f t="shared" si="27"/>
        <v>2</v>
      </c>
      <c r="AR124" s="32">
        <f t="shared" si="28"/>
        <v>0</v>
      </c>
      <c r="AS124" s="89">
        <f t="shared" si="29"/>
        <v>10</v>
      </c>
      <c r="AT124" s="93">
        <f t="shared" si="30"/>
        <v>3</v>
      </c>
      <c r="AU124" s="27"/>
      <c r="AV124" s="28"/>
      <c r="AW124" s="99">
        <f t="shared" si="31"/>
        <v>171</v>
      </c>
    </row>
    <row r="125" spans="1:49">
      <c r="A125" s="479"/>
      <c r="B125" s="15">
        <v>75</v>
      </c>
      <c r="C125" s="46" t="s">
        <v>155</v>
      </c>
      <c r="D125" s="68" t="s">
        <v>4</v>
      </c>
      <c r="E125" s="330" t="s">
        <v>197</v>
      </c>
      <c r="F125" s="286" t="s">
        <v>198</v>
      </c>
      <c r="G125" s="286" t="s">
        <v>291</v>
      </c>
      <c r="H125" s="287" t="s">
        <v>291</v>
      </c>
      <c r="I125" s="286" t="s">
        <v>294</v>
      </c>
      <c r="J125" s="286" t="s">
        <v>198</v>
      </c>
      <c r="K125" s="286" t="s">
        <v>199</v>
      </c>
      <c r="L125" s="286" t="s">
        <v>199</v>
      </c>
      <c r="M125" s="286" t="s">
        <v>198</v>
      </c>
      <c r="N125" s="286" t="s">
        <v>197</v>
      </c>
      <c r="O125" s="286" t="s">
        <v>197</v>
      </c>
      <c r="P125" s="286" t="s">
        <v>292</v>
      </c>
      <c r="Q125" s="294" t="s">
        <v>291</v>
      </c>
      <c r="R125" s="288" t="s">
        <v>295</v>
      </c>
      <c r="S125" s="286" t="s">
        <v>293</v>
      </c>
      <c r="T125" s="286" t="s">
        <v>198</v>
      </c>
      <c r="U125" s="286" t="s">
        <v>199</v>
      </c>
      <c r="V125" s="294" t="s">
        <v>293</v>
      </c>
      <c r="W125" s="286" t="s">
        <v>198</v>
      </c>
      <c r="X125" s="286" t="s">
        <v>197</v>
      </c>
      <c r="Y125" s="286" t="s">
        <v>296</v>
      </c>
      <c r="Z125" s="286" t="s">
        <v>198</v>
      </c>
      <c r="AA125" s="286" t="s">
        <v>291</v>
      </c>
      <c r="AB125" s="288" t="s">
        <v>295</v>
      </c>
      <c r="AC125" s="288" t="s">
        <v>292</v>
      </c>
      <c r="AD125" s="290" t="s">
        <v>292</v>
      </c>
      <c r="AE125" s="291" t="s">
        <v>293</v>
      </c>
      <c r="AF125" s="296" t="s">
        <v>293</v>
      </c>
      <c r="AG125" s="293" t="s">
        <v>292</v>
      </c>
      <c r="AH125" s="293" t="s">
        <v>296</v>
      </c>
      <c r="AI125" s="331" t="s">
        <v>296</v>
      </c>
      <c r="AJ125" s="57"/>
      <c r="AK125" s="42"/>
      <c r="AL125" s="42"/>
      <c r="AN125" s="21">
        <f t="shared" si="24"/>
        <v>7</v>
      </c>
      <c r="AO125" s="22">
        <f t="shared" si="25"/>
        <v>7</v>
      </c>
      <c r="AP125" s="22">
        <f t="shared" si="26"/>
        <v>4</v>
      </c>
      <c r="AQ125" s="22">
        <f t="shared" si="27"/>
        <v>1</v>
      </c>
      <c r="AR125" s="22">
        <f t="shared" si="28"/>
        <v>0</v>
      </c>
      <c r="AS125" s="87">
        <f t="shared" si="29"/>
        <v>10</v>
      </c>
      <c r="AT125" s="91">
        <f t="shared" si="30"/>
        <v>2</v>
      </c>
      <c r="AU125" s="23"/>
      <c r="AV125" s="24"/>
      <c r="AW125" s="99">
        <f t="shared" si="31"/>
        <v>171.5</v>
      </c>
    </row>
    <row r="126" spans="1:49">
      <c r="A126" s="479"/>
      <c r="B126" s="15">
        <v>76</v>
      </c>
      <c r="C126" s="46" t="s">
        <v>156</v>
      </c>
      <c r="D126" s="68" t="s">
        <v>4</v>
      </c>
      <c r="E126" s="332" t="s">
        <v>292</v>
      </c>
      <c r="F126" s="286" t="s">
        <v>292</v>
      </c>
      <c r="G126" s="286" t="s">
        <v>293</v>
      </c>
      <c r="H126" s="288" t="s">
        <v>295</v>
      </c>
      <c r="I126" s="286" t="s">
        <v>292</v>
      </c>
      <c r="J126" s="286" t="s">
        <v>296</v>
      </c>
      <c r="K126" s="286" t="s">
        <v>296</v>
      </c>
      <c r="L126" s="287" t="s">
        <v>292</v>
      </c>
      <c r="M126" s="286" t="s">
        <v>291</v>
      </c>
      <c r="N126" s="286" t="s">
        <v>291</v>
      </c>
      <c r="O126" s="294" t="s">
        <v>294</v>
      </c>
      <c r="P126" s="286" t="s">
        <v>292</v>
      </c>
      <c r="Q126" s="286" t="s">
        <v>293</v>
      </c>
      <c r="R126" s="286" t="s">
        <v>293</v>
      </c>
      <c r="S126" s="286" t="s">
        <v>292</v>
      </c>
      <c r="T126" s="286" t="s">
        <v>296</v>
      </c>
      <c r="U126" s="286" t="s">
        <v>296</v>
      </c>
      <c r="V126" s="294" t="s">
        <v>292</v>
      </c>
      <c r="W126" s="286" t="s">
        <v>291</v>
      </c>
      <c r="X126" s="286" t="s">
        <v>291</v>
      </c>
      <c r="Y126" s="286" t="s">
        <v>291</v>
      </c>
      <c r="Z126" s="286" t="s">
        <v>292</v>
      </c>
      <c r="AA126" s="286" t="s">
        <v>293</v>
      </c>
      <c r="AB126" s="287" t="s">
        <v>293</v>
      </c>
      <c r="AC126" s="286" t="s">
        <v>292</v>
      </c>
      <c r="AD126" s="290" t="s">
        <v>296</v>
      </c>
      <c r="AE126" s="295" t="s">
        <v>296</v>
      </c>
      <c r="AF126" s="296" t="s">
        <v>292</v>
      </c>
      <c r="AG126" s="293" t="s">
        <v>291</v>
      </c>
      <c r="AH126" s="293" t="s">
        <v>291</v>
      </c>
      <c r="AI126" s="331" t="s">
        <v>294</v>
      </c>
      <c r="AJ126" s="57"/>
      <c r="AK126" s="42"/>
      <c r="AL126" s="42"/>
      <c r="AN126" s="21">
        <f t="shared" si="24"/>
        <v>6</v>
      </c>
      <c r="AO126" s="22">
        <f t="shared" si="25"/>
        <v>5</v>
      </c>
      <c r="AP126" s="22">
        <f t="shared" si="26"/>
        <v>7</v>
      </c>
      <c r="AQ126" s="22">
        <f t="shared" si="27"/>
        <v>2</v>
      </c>
      <c r="AR126" s="22">
        <f t="shared" si="28"/>
        <v>0</v>
      </c>
      <c r="AS126" s="87">
        <f t="shared" si="29"/>
        <v>10</v>
      </c>
      <c r="AT126" s="91">
        <f t="shared" si="30"/>
        <v>1</v>
      </c>
      <c r="AU126" s="23"/>
      <c r="AV126" s="24"/>
      <c r="AW126" s="99">
        <f>PRODUCT(AN126*8.5)+PRODUCT(AO126*8)+PRODUCT(AP126*8)+PRODUCT(AQ126*8)+PRODUCT(AR126*8)+PRODUCT(AT126*8)</f>
        <v>171</v>
      </c>
    </row>
    <row r="127" spans="1:49">
      <c r="A127" s="479"/>
      <c r="B127" s="15">
        <v>77</v>
      </c>
      <c r="C127" s="178" t="s">
        <v>232</v>
      </c>
      <c r="D127" s="68" t="s">
        <v>4</v>
      </c>
      <c r="E127" s="330" t="s">
        <v>293</v>
      </c>
      <c r="F127" s="286" t="s">
        <v>199</v>
      </c>
      <c r="G127" s="286" t="s">
        <v>198</v>
      </c>
      <c r="H127" s="286" t="s">
        <v>197</v>
      </c>
      <c r="I127" s="286" t="s">
        <v>197</v>
      </c>
      <c r="J127" s="286" t="s">
        <v>292</v>
      </c>
      <c r="K127" s="294" t="s">
        <v>291</v>
      </c>
      <c r="L127" s="286" t="s">
        <v>196</v>
      </c>
      <c r="M127" s="294" t="s">
        <v>294</v>
      </c>
      <c r="N127" s="294" t="s">
        <v>292</v>
      </c>
      <c r="O127" s="286" t="s">
        <v>293</v>
      </c>
      <c r="P127" s="286" t="s">
        <v>199</v>
      </c>
      <c r="Q127" s="286" t="s">
        <v>198</v>
      </c>
      <c r="R127" s="286" t="s">
        <v>197</v>
      </c>
      <c r="S127" s="286" t="s">
        <v>197</v>
      </c>
      <c r="T127" s="286" t="s">
        <v>292</v>
      </c>
      <c r="U127" s="287" t="s">
        <v>291</v>
      </c>
      <c r="V127" s="287" t="s">
        <v>291</v>
      </c>
      <c r="W127" s="288" t="s">
        <v>292</v>
      </c>
      <c r="X127" s="286" t="s">
        <v>292</v>
      </c>
      <c r="Y127" s="286" t="s">
        <v>199</v>
      </c>
      <c r="Z127" s="286" t="s">
        <v>199</v>
      </c>
      <c r="AA127" s="286" t="s">
        <v>198</v>
      </c>
      <c r="AB127" s="286" t="s">
        <v>197</v>
      </c>
      <c r="AC127" s="286" t="s">
        <v>197</v>
      </c>
      <c r="AD127" s="290" t="s">
        <v>292</v>
      </c>
      <c r="AE127" s="295" t="s">
        <v>291</v>
      </c>
      <c r="AF127" s="296" t="s">
        <v>291</v>
      </c>
      <c r="AG127" s="293" t="s">
        <v>293</v>
      </c>
      <c r="AH127" s="293" t="s">
        <v>292</v>
      </c>
      <c r="AI127" s="331" t="s">
        <v>293</v>
      </c>
      <c r="AJ127" s="57"/>
      <c r="AK127" s="42"/>
      <c r="AL127" s="42"/>
      <c r="AN127" s="21">
        <f t="shared" si="24"/>
        <v>6</v>
      </c>
      <c r="AO127" s="22">
        <f t="shared" si="25"/>
        <v>8</v>
      </c>
      <c r="AP127" s="22">
        <f t="shared" si="26"/>
        <v>6</v>
      </c>
      <c r="AQ127" s="22">
        <f t="shared" si="27"/>
        <v>1</v>
      </c>
      <c r="AR127" s="22">
        <f t="shared" si="28"/>
        <v>0</v>
      </c>
      <c r="AS127" s="87">
        <f t="shared" si="29"/>
        <v>10</v>
      </c>
      <c r="AT127" s="91">
        <f t="shared" si="30"/>
        <v>0</v>
      </c>
      <c r="AU127" s="23"/>
      <c r="AV127" s="24"/>
      <c r="AW127" s="99">
        <f>PRODUCT(AN127*8.5)+PRODUCT(AO127*8)+PRODUCT(AP127*8)+PRODUCT(AQ127*8)+PRODUCT(AR127*8)+PRODUCT(AT127*8)</f>
        <v>171</v>
      </c>
    </row>
    <row r="128" spans="1:49" ht="17.25" thickBot="1">
      <c r="A128" s="481"/>
      <c r="B128" s="206">
        <v>78</v>
      </c>
      <c r="C128" s="209" t="s">
        <v>201</v>
      </c>
      <c r="D128" s="208" t="s">
        <v>4</v>
      </c>
      <c r="E128" s="333" t="s">
        <v>292</v>
      </c>
      <c r="F128" s="334" t="s">
        <v>296</v>
      </c>
      <c r="G128" s="335" t="s">
        <v>296</v>
      </c>
      <c r="H128" s="334" t="s">
        <v>292</v>
      </c>
      <c r="I128" s="335" t="s">
        <v>291</v>
      </c>
      <c r="J128" s="335" t="s">
        <v>291</v>
      </c>
      <c r="K128" s="335" t="s">
        <v>294</v>
      </c>
      <c r="L128" s="335" t="s">
        <v>198</v>
      </c>
      <c r="M128" s="334" t="s">
        <v>293</v>
      </c>
      <c r="N128" s="334" t="s">
        <v>293</v>
      </c>
      <c r="O128" s="334" t="s">
        <v>292</v>
      </c>
      <c r="P128" s="334" t="s">
        <v>296</v>
      </c>
      <c r="Q128" s="335" t="s">
        <v>296</v>
      </c>
      <c r="R128" s="335" t="s">
        <v>292</v>
      </c>
      <c r="S128" s="335" t="s">
        <v>291</v>
      </c>
      <c r="T128" s="335" t="s">
        <v>291</v>
      </c>
      <c r="U128" s="335" t="s">
        <v>294</v>
      </c>
      <c r="V128" s="335" t="s">
        <v>198</v>
      </c>
      <c r="W128" s="335" t="s">
        <v>293</v>
      </c>
      <c r="X128" s="335" t="s">
        <v>293</v>
      </c>
      <c r="Y128" s="336" t="s">
        <v>292</v>
      </c>
      <c r="Z128" s="337" t="s">
        <v>296</v>
      </c>
      <c r="AA128" s="334" t="s">
        <v>296</v>
      </c>
      <c r="AB128" s="335" t="s">
        <v>292</v>
      </c>
      <c r="AC128" s="335" t="s">
        <v>291</v>
      </c>
      <c r="AD128" s="338" t="s">
        <v>291</v>
      </c>
      <c r="AE128" s="339" t="s">
        <v>294</v>
      </c>
      <c r="AF128" s="340" t="s">
        <v>292</v>
      </c>
      <c r="AG128" s="341" t="s">
        <v>295</v>
      </c>
      <c r="AH128" s="340" t="s">
        <v>293</v>
      </c>
      <c r="AI128" s="342" t="s">
        <v>292</v>
      </c>
      <c r="AJ128" s="2"/>
      <c r="AK128" s="42"/>
      <c r="AL128" s="42"/>
      <c r="AN128" s="29">
        <f t="shared" si="24"/>
        <v>6</v>
      </c>
      <c r="AO128" s="30">
        <f t="shared" si="25"/>
        <v>5</v>
      </c>
      <c r="AP128" s="30">
        <f t="shared" si="26"/>
        <v>6</v>
      </c>
      <c r="AQ128" s="30">
        <f t="shared" si="27"/>
        <v>3</v>
      </c>
      <c r="AR128" s="30">
        <f t="shared" si="28"/>
        <v>0</v>
      </c>
      <c r="AS128" s="88">
        <f t="shared" si="29"/>
        <v>10</v>
      </c>
      <c r="AT128" s="92">
        <f t="shared" si="30"/>
        <v>1</v>
      </c>
      <c r="AU128" s="25"/>
      <c r="AV128" s="26"/>
      <c r="AW128" s="99">
        <f t="shared" si="31"/>
        <v>171</v>
      </c>
    </row>
    <row r="129" spans="1:50 16384:16384" ht="23.25" customHeight="1" thickTop="1">
      <c r="A129" s="76" t="s">
        <v>27</v>
      </c>
      <c r="B129" s="75"/>
      <c r="C129" s="74"/>
      <c r="D129" s="248"/>
      <c r="E129" s="327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5" t="s">
        <v>36</v>
      </c>
      <c r="S129" s="74"/>
      <c r="T129" s="74"/>
      <c r="U129" s="74"/>
      <c r="V129" s="74"/>
      <c r="W129" s="74"/>
      <c r="X129" s="74"/>
      <c r="Y129" s="74"/>
      <c r="Z129" s="74"/>
      <c r="AA129" s="74"/>
      <c r="AB129" s="74"/>
      <c r="AC129" s="74"/>
      <c r="AD129" s="74"/>
      <c r="AE129" s="74"/>
      <c r="AF129" s="74"/>
      <c r="AG129" s="74"/>
      <c r="AH129" s="327"/>
      <c r="AI129" s="74"/>
      <c r="AJ129" s="74"/>
      <c r="AK129" s="2"/>
      <c r="AO129"/>
      <c r="AP129"/>
      <c r="AQ129"/>
      <c r="AR129"/>
      <c r="AS129"/>
      <c r="AT129"/>
      <c r="AU129"/>
      <c r="AV129"/>
      <c r="AW129"/>
      <c r="AX129"/>
    </row>
    <row r="130" spans="1:50 16384:16384">
      <c r="A130" s="482"/>
      <c r="B130" s="482"/>
      <c r="C130" s="482"/>
      <c r="D130" s="13" t="s">
        <v>11</v>
      </c>
      <c r="E130" s="469" t="s">
        <v>107</v>
      </c>
      <c r="F130" s="470"/>
      <c r="G130" s="470"/>
      <c r="H130" s="470"/>
      <c r="I130" s="471"/>
      <c r="J130" s="13" t="s">
        <v>9</v>
      </c>
      <c r="K130" s="469" t="s">
        <v>108</v>
      </c>
      <c r="L130" s="470"/>
      <c r="M130" s="470"/>
      <c r="N130" s="470"/>
      <c r="O130" s="470"/>
      <c r="P130" s="471"/>
      <c r="Q130" s="13" t="s">
        <v>10</v>
      </c>
      <c r="R130" s="469" t="s">
        <v>109</v>
      </c>
      <c r="S130" s="470"/>
      <c r="T130" s="470"/>
      <c r="U130" s="470"/>
      <c r="V130" s="471"/>
      <c r="W130" s="14" t="s">
        <v>8</v>
      </c>
      <c r="X130" s="469" t="s">
        <v>110</v>
      </c>
      <c r="Y130" s="470"/>
      <c r="Z130" s="470"/>
      <c r="AA130" s="470"/>
      <c r="AB130" s="471"/>
      <c r="AC130" s="13" t="s">
        <v>33</v>
      </c>
      <c r="AD130" s="469" t="s">
        <v>34</v>
      </c>
      <c r="AE130" s="470"/>
      <c r="AF130" s="470"/>
      <c r="AG130" s="470"/>
      <c r="AH130" s="470"/>
      <c r="AI130" s="470"/>
      <c r="AJ130" s="471"/>
      <c r="AK130" s="53"/>
    </row>
    <row r="131" spans="1:50 16384:16384">
      <c r="A131" s="8"/>
      <c r="B131" s="8"/>
      <c r="C131" s="8"/>
      <c r="D131" s="472" t="s">
        <v>12</v>
      </c>
      <c r="E131" s="473"/>
      <c r="F131" s="473"/>
      <c r="G131" s="473"/>
      <c r="H131" s="473"/>
      <c r="I131" s="474"/>
      <c r="J131" s="472" t="s">
        <v>13</v>
      </c>
      <c r="K131" s="473"/>
      <c r="L131" s="473"/>
      <c r="M131" s="473"/>
      <c r="N131" s="473"/>
      <c r="O131" s="473"/>
      <c r="P131" s="474"/>
      <c r="Q131" s="472" t="s">
        <v>14</v>
      </c>
      <c r="R131" s="473"/>
      <c r="S131" s="473"/>
      <c r="T131" s="473"/>
      <c r="U131" s="473"/>
      <c r="V131" s="474"/>
      <c r="W131" s="472" t="s">
        <v>15</v>
      </c>
      <c r="X131" s="473"/>
      <c r="Y131" s="473"/>
      <c r="Z131" s="473"/>
      <c r="AA131" s="473"/>
      <c r="AB131" s="474"/>
      <c r="AC131" s="472" t="s">
        <v>35</v>
      </c>
      <c r="AD131" s="473"/>
      <c r="AE131" s="473"/>
      <c r="AF131" s="473"/>
      <c r="AG131" s="473"/>
      <c r="AH131" s="473"/>
      <c r="AI131" s="473"/>
      <c r="AJ131" s="474"/>
      <c r="AK131" s="53"/>
      <c r="AL131" s="2"/>
      <c r="AM131" s="2"/>
    </row>
    <row r="132" spans="1:50 16384:16384">
      <c r="A132" s="222"/>
      <c r="E132" s="2"/>
      <c r="L132" s="2"/>
      <c r="M132" s="2"/>
      <c r="N132" s="2"/>
      <c r="O132" s="2"/>
      <c r="P132" s="9"/>
      <c r="Q132" s="10"/>
      <c r="R132" s="11"/>
      <c r="S132" s="2"/>
      <c r="T132" s="2"/>
      <c r="U132" s="2"/>
      <c r="V132" s="2"/>
      <c r="W132" s="9"/>
      <c r="X132" s="10"/>
      <c r="Y132" s="11"/>
      <c r="Z132" s="2"/>
      <c r="AA132" s="2"/>
      <c r="AB132" s="2"/>
      <c r="AC132" s="2"/>
      <c r="AD132" s="9"/>
      <c r="AE132" s="10"/>
      <c r="AF132" s="10"/>
      <c r="AG132" s="10"/>
      <c r="AH132" s="249"/>
      <c r="AI132" s="10"/>
      <c r="AJ132" s="10"/>
      <c r="AK132" s="53"/>
      <c r="AL132" s="2"/>
      <c r="AM132" s="2"/>
      <c r="AN132"/>
      <c r="AO132"/>
      <c r="AP132"/>
      <c r="AQ132"/>
      <c r="AR132"/>
      <c r="AS132"/>
      <c r="AT132"/>
      <c r="AU132"/>
      <c r="AV132"/>
      <c r="AW132"/>
      <c r="AX132"/>
    </row>
    <row r="133" spans="1:50 16384:16384" ht="21.75" customHeight="1">
      <c r="A133" s="468" t="s">
        <v>221</v>
      </c>
      <c r="B133" s="468"/>
      <c r="C133" s="468"/>
      <c r="D133" s="468"/>
      <c r="E133" s="468"/>
      <c r="F133" s="468"/>
      <c r="G133" s="468"/>
      <c r="H133" s="468"/>
      <c r="I133" s="468"/>
      <c r="J133" s="468"/>
      <c r="K133" s="468"/>
      <c r="L133" s="468"/>
      <c r="M133" s="468"/>
      <c r="N133" s="468"/>
      <c r="O133" s="468"/>
      <c r="P133" s="468"/>
      <c r="Q133" s="468"/>
      <c r="R133" s="468"/>
      <c r="S133" s="468"/>
      <c r="T133" s="468"/>
      <c r="U133" s="468"/>
      <c r="V133" s="468"/>
      <c r="W133" s="468"/>
      <c r="X133" s="468"/>
      <c r="Y133" s="468"/>
      <c r="Z133" s="468"/>
      <c r="AA133" s="468"/>
      <c r="AB133" s="468"/>
      <c r="AC133" s="468"/>
      <c r="AD133" s="468"/>
      <c r="AE133" s="468"/>
      <c r="AF133" s="468"/>
      <c r="AG133" s="468"/>
      <c r="AH133" s="468"/>
      <c r="AI133" s="468"/>
      <c r="AJ133" s="468"/>
      <c r="AK133" s="58"/>
      <c r="AL133" s="2"/>
      <c r="AM133" s="2"/>
      <c r="AO133"/>
      <c r="AP133"/>
      <c r="AQ133"/>
      <c r="AR133"/>
      <c r="AS133"/>
      <c r="AT133"/>
      <c r="AU133"/>
      <c r="AV133"/>
      <c r="AW133"/>
      <c r="AX133"/>
    </row>
    <row r="134" spans="1:50 16384:16384">
      <c r="A134" s="222"/>
      <c r="F134" s="2"/>
      <c r="G134" s="2"/>
      <c r="H134" s="2"/>
      <c r="I134" s="9"/>
      <c r="J134" s="10"/>
      <c r="K134" s="11"/>
      <c r="AH134" s="12"/>
      <c r="AK134" s="58"/>
    </row>
    <row r="135" spans="1:50 16384:16384">
      <c r="A135" s="222"/>
      <c r="F135" s="2"/>
      <c r="G135" s="2"/>
      <c r="H135" s="2"/>
      <c r="I135" s="9"/>
      <c r="J135" s="10"/>
      <c r="K135" s="11"/>
      <c r="AH135" s="12"/>
      <c r="AK135" s="58"/>
    </row>
    <row r="136" spans="1:50 16384:16384">
      <c r="A136" s="222"/>
      <c r="AH136" s="12"/>
      <c r="AK136" s="58"/>
      <c r="XFD136" s="12"/>
    </row>
    <row r="137" spans="1:50 16384:16384">
      <c r="A137" s="222"/>
      <c r="AH137" s="12"/>
      <c r="AK137" s="58"/>
    </row>
    <row r="138" spans="1:50 16384:16384">
      <c r="A138" s="222"/>
      <c r="AH138" s="12"/>
      <c r="AK138" s="58"/>
    </row>
    <row r="139" spans="1:50 16384:16384">
      <c r="A139" s="222"/>
      <c r="AH139" s="12"/>
      <c r="AK139" s="58"/>
    </row>
    <row r="140" spans="1:50 16384:16384">
      <c r="A140" s="222"/>
      <c r="AH140" s="12"/>
      <c r="AK140" s="58"/>
    </row>
    <row r="141" spans="1:50 16384:16384">
      <c r="A141" s="222"/>
      <c r="AH141" s="12"/>
      <c r="AK141" s="58"/>
    </row>
    <row r="142" spans="1:50 16384:16384">
      <c r="A142" s="222"/>
      <c r="AH142" s="12"/>
      <c r="AK142" s="58"/>
    </row>
    <row r="143" spans="1:50 16384:16384">
      <c r="A143" s="222"/>
      <c r="AH143" s="12"/>
      <c r="AK143" s="58"/>
    </row>
    <row r="144" spans="1:50 16384:16384">
      <c r="A144" s="222"/>
      <c r="AH144" s="12"/>
      <c r="AK144" s="58"/>
    </row>
    <row r="145" spans="1:37">
      <c r="A145" s="222"/>
      <c r="AH145" s="12"/>
      <c r="AK145" s="58"/>
    </row>
    <row r="146" spans="1:37">
      <c r="A146" s="222"/>
      <c r="AH146" s="12"/>
      <c r="AK146" s="58"/>
    </row>
    <row r="147" spans="1:37">
      <c r="A147" s="222"/>
      <c r="AH147" s="12"/>
      <c r="AK147" s="58"/>
    </row>
    <row r="148" spans="1:37">
      <c r="A148" s="222"/>
      <c r="AH148" s="12"/>
      <c r="AK148" s="58"/>
    </row>
    <row r="149" spans="1:37">
      <c r="A149" s="222"/>
      <c r="AH149" s="12"/>
      <c r="AK149" s="58"/>
    </row>
    <row r="150" spans="1:37">
      <c r="A150" s="222"/>
      <c r="AH150" s="12"/>
      <c r="AK150" s="58"/>
    </row>
    <row r="151" spans="1:37">
      <c r="A151" s="222"/>
      <c r="AH151" s="12"/>
      <c r="AK151" s="58"/>
    </row>
    <row r="152" spans="1:37">
      <c r="A152" s="222"/>
      <c r="AH152" s="12"/>
      <c r="AK152" s="58"/>
    </row>
    <row r="153" spans="1:37">
      <c r="A153" s="222"/>
      <c r="AH153" s="12"/>
      <c r="AK153" s="58"/>
    </row>
    <row r="154" spans="1:37">
      <c r="A154" s="222"/>
      <c r="AH154" s="12"/>
      <c r="AK154" s="58"/>
    </row>
    <row r="155" spans="1:37">
      <c r="A155" s="222"/>
      <c r="AH155" s="12"/>
    </row>
    <row r="156" spans="1:37">
      <c r="AH156" s="12"/>
    </row>
    <row r="157" spans="1:37">
      <c r="AH157" s="12"/>
    </row>
    <row r="158" spans="1:37">
      <c r="AH158" s="12"/>
    </row>
    <row r="159" spans="1:37">
      <c r="AH159" s="12"/>
    </row>
    <row r="160" spans="1:37">
      <c r="AH160" s="12"/>
    </row>
    <row r="161" spans="34:34">
      <c r="AH161" s="12"/>
    </row>
    <row r="162" spans="34:34">
      <c r="AH162" s="12"/>
    </row>
    <row r="163" spans="34:34">
      <c r="AH163" s="12"/>
    </row>
    <row r="164" spans="34:34">
      <c r="AH164" s="12"/>
    </row>
    <row r="165" spans="34:34">
      <c r="AH165" s="12"/>
    </row>
    <row r="166" spans="34:34">
      <c r="AH166" s="12"/>
    </row>
    <row r="167" spans="34:34">
      <c r="AH167" s="12"/>
    </row>
    <row r="168" spans="34:34">
      <c r="AH168" s="12"/>
    </row>
    <row r="169" spans="34:34">
      <c r="AH169" s="12"/>
    </row>
    <row r="170" spans="34:34">
      <c r="AH170" s="12"/>
    </row>
    <row r="171" spans="34:34">
      <c r="AH171" s="12"/>
    </row>
    <row r="172" spans="34:34">
      <c r="AH172" s="12"/>
    </row>
    <row r="173" spans="34:34">
      <c r="AH173" s="12"/>
    </row>
    <row r="174" spans="34:34">
      <c r="AH174" s="12"/>
    </row>
    <row r="175" spans="34:34">
      <c r="AH175" s="12"/>
    </row>
    <row r="176" spans="34:34">
      <c r="AH176" s="12"/>
    </row>
    <row r="177" spans="34:34">
      <c r="AH177" s="12"/>
    </row>
    <row r="178" spans="34:34">
      <c r="AH178" s="12"/>
    </row>
    <row r="179" spans="34:34">
      <c r="AH179" s="12"/>
    </row>
    <row r="180" spans="34:34">
      <c r="AH180" s="12"/>
    </row>
    <row r="181" spans="34:34">
      <c r="AH181" s="12"/>
    </row>
    <row r="182" spans="34:34">
      <c r="AH182" s="12"/>
    </row>
    <row r="183" spans="34:34">
      <c r="AH183" s="12"/>
    </row>
    <row r="184" spans="34:34">
      <c r="AH184" s="12"/>
    </row>
    <row r="185" spans="34:34">
      <c r="AH185" s="12"/>
    </row>
    <row r="186" spans="34:34">
      <c r="AH186" s="12"/>
    </row>
    <row r="187" spans="34:34">
      <c r="AH187" s="12"/>
    </row>
    <row r="188" spans="34:34">
      <c r="AH188" s="12"/>
    </row>
    <row r="189" spans="34:34">
      <c r="AH189" s="12"/>
    </row>
    <row r="190" spans="34:34">
      <c r="AH190" s="12"/>
    </row>
    <row r="191" spans="34:34">
      <c r="AH191" s="12"/>
    </row>
    <row r="192" spans="34:34">
      <c r="AH192" s="12"/>
    </row>
    <row r="193" spans="34:34">
      <c r="AH193" s="12"/>
    </row>
    <row r="194" spans="34:34">
      <c r="AH194" s="12"/>
    </row>
    <row r="195" spans="34:34">
      <c r="AH195" s="12"/>
    </row>
    <row r="196" spans="34:34">
      <c r="AH196" s="12"/>
    </row>
    <row r="197" spans="34:34">
      <c r="AH197" s="12"/>
    </row>
    <row r="198" spans="34:34">
      <c r="AH198" s="12"/>
    </row>
    <row r="199" spans="34:34">
      <c r="AH199" s="12"/>
    </row>
    <row r="200" spans="34:34">
      <c r="AH200" s="12"/>
    </row>
    <row r="201" spans="34:34">
      <c r="AH201" s="12"/>
    </row>
    <row r="202" spans="34:34">
      <c r="AH202" s="12"/>
    </row>
    <row r="203" spans="34:34">
      <c r="AH203" s="12"/>
    </row>
    <row r="204" spans="34:34">
      <c r="AH204" s="12"/>
    </row>
    <row r="205" spans="34:34">
      <c r="AH205" s="12"/>
    </row>
    <row r="206" spans="34:34">
      <c r="AH206" s="12"/>
    </row>
    <row r="207" spans="34:34">
      <c r="AH207" s="12"/>
    </row>
    <row r="208" spans="34:34">
      <c r="AH208" s="12"/>
    </row>
    <row r="209" spans="34:34">
      <c r="AH209" s="12"/>
    </row>
    <row r="210" spans="34:34">
      <c r="AH210" s="12"/>
    </row>
    <row r="211" spans="34:34">
      <c r="AH211" s="12"/>
    </row>
    <row r="212" spans="34:34">
      <c r="AH212" s="12"/>
    </row>
    <row r="213" spans="34:34">
      <c r="AH213" s="12"/>
    </row>
    <row r="214" spans="34:34">
      <c r="AH214" s="12"/>
    </row>
    <row r="215" spans="34:34">
      <c r="AH215" s="12"/>
    </row>
    <row r="216" spans="34:34">
      <c r="AH216" s="12"/>
    </row>
    <row r="217" spans="34:34">
      <c r="AH217" s="12"/>
    </row>
    <row r="218" spans="34:34">
      <c r="AH218" s="12"/>
    </row>
    <row r="219" spans="34:34">
      <c r="AH219" s="12"/>
    </row>
    <row r="220" spans="34:34">
      <c r="AH220" s="12"/>
    </row>
    <row r="221" spans="34:34">
      <c r="AH221" s="12"/>
    </row>
    <row r="222" spans="34:34">
      <c r="AH222" s="12"/>
    </row>
    <row r="223" spans="34:34">
      <c r="AH223" s="12"/>
    </row>
    <row r="224" spans="34:34">
      <c r="AH224" s="12"/>
    </row>
    <row r="225" spans="34:34">
      <c r="AH225" s="12"/>
    </row>
    <row r="226" spans="34:34">
      <c r="AH226" s="12"/>
    </row>
    <row r="227" spans="34:34">
      <c r="AH227" s="12"/>
    </row>
    <row r="228" spans="34:34">
      <c r="AH228" s="12"/>
    </row>
    <row r="229" spans="34:34">
      <c r="AH229" s="12"/>
    </row>
    <row r="230" spans="34:34">
      <c r="AH230" s="12"/>
    </row>
    <row r="231" spans="34:34">
      <c r="AH231" s="12"/>
    </row>
    <row r="232" spans="34:34">
      <c r="AH232" s="12"/>
    </row>
    <row r="233" spans="34:34">
      <c r="AH233" s="12"/>
    </row>
    <row r="234" spans="34:34">
      <c r="AH234" s="12"/>
    </row>
    <row r="235" spans="34:34">
      <c r="AH235" s="12"/>
    </row>
    <row r="236" spans="34:34">
      <c r="AH236" s="12"/>
    </row>
    <row r="237" spans="34:34">
      <c r="AH237" s="12"/>
    </row>
    <row r="238" spans="34:34">
      <c r="AH238" s="12"/>
    </row>
    <row r="239" spans="34:34">
      <c r="AH239" s="12"/>
    </row>
    <row r="240" spans="34:34">
      <c r="AH240" s="12"/>
    </row>
    <row r="241" spans="34:34">
      <c r="AH241" s="12"/>
    </row>
    <row r="242" spans="34:34">
      <c r="AH242" s="12"/>
    </row>
    <row r="243" spans="34:34">
      <c r="AH243" s="12"/>
    </row>
    <row r="244" spans="34:34">
      <c r="AH244" s="12"/>
    </row>
    <row r="245" spans="34:34">
      <c r="AH245" s="12"/>
    </row>
    <row r="246" spans="34:34">
      <c r="AH246" s="12"/>
    </row>
    <row r="247" spans="34:34">
      <c r="AH247" s="12"/>
    </row>
    <row r="248" spans="34:34">
      <c r="AH248" s="12"/>
    </row>
    <row r="249" spans="34:34">
      <c r="AH249" s="12"/>
    </row>
    <row r="250" spans="34:34">
      <c r="AH250" s="12"/>
    </row>
    <row r="251" spans="34:34">
      <c r="AH251" s="12"/>
    </row>
    <row r="252" spans="34:34">
      <c r="AH252" s="12"/>
    </row>
    <row r="253" spans="34:34">
      <c r="AH253" s="12"/>
    </row>
    <row r="254" spans="34:34">
      <c r="AH254" s="12"/>
    </row>
    <row r="255" spans="34:34">
      <c r="AH255" s="12"/>
    </row>
    <row r="256" spans="34:34">
      <c r="AH256" s="12"/>
    </row>
    <row r="257" spans="34:34">
      <c r="AH257" s="12"/>
    </row>
    <row r="258" spans="34:34">
      <c r="AH258" s="12"/>
    </row>
    <row r="259" spans="34:34">
      <c r="AH259" s="12"/>
    </row>
    <row r="260" spans="34:34">
      <c r="AH260" s="12"/>
    </row>
    <row r="261" spans="34:34">
      <c r="AH261" s="12"/>
    </row>
    <row r="262" spans="34:34">
      <c r="AH262" s="12"/>
    </row>
    <row r="263" spans="34:34">
      <c r="AH263" s="12"/>
    </row>
    <row r="264" spans="34:34">
      <c r="AH264" s="12"/>
    </row>
    <row r="265" spans="34:34">
      <c r="AH265" s="12"/>
    </row>
    <row r="266" spans="34:34">
      <c r="AH266" s="12"/>
    </row>
    <row r="267" spans="34:34">
      <c r="AH267" s="12"/>
    </row>
    <row r="268" spans="34:34">
      <c r="AH268" s="12"/>
    </row>
    <row r="269" spans="34:34">
      <c r="AH269" s="12"/>
    </row>
    <row r="270" spans="34:34">
      <c r="AH270" s="12"/>
    </row>
    <row r="271" spans="34:34">
      <c r="AH271" s="12"/>
    </row>
    <row r="272" spans="34:34">
      <c r="AH272" s="12"/>
    </row>
    <row r="273" spans="34:34">
      <c r="AH273" s="12"/>
    </row>
    <row r="274" spans="34:34">
      <c r="AH274" s="12"/>
    </row>
    <row r="275" spans="34:34">
      <c r="AH275" s="12"/>
    </row>
    <row r="276" spans="34:34">
      <c r="AH276" s="12"/>
    </row>
    <row r="277" spans="34:34">
      <c r="AH277" s="12"/>
    </row>
    <row r="278" spans="34:34">
      <c r="AH278" s="12"/>
    </row>
    <row r="279" spans="34:34">
      <c r="AH279" s="12"/>
    </row>
    <row r="280" spans="34:34">
      <c r="AH280" s="12"/>
    </row>
    <row r="281" spans="34:34">
      <c r="AH281" s="12"/>
    </row>
    <row r="282" spans="34:34">
      <c r="AH282" s="12"/>
    </row>
    <row r="283" spans="34:34">
      <c r="AH283" s="12"/>
    </row>
    <row r="284" spans="34:34">
      <c r="AH284" s="12"/>
    </row>
    <row r="285" spans="34:34">
      <c r="AH285" s="12"/>
    </row>
    <row r="286" spans="34:34">
      <c r="AH286" s="12"/>
    </row>
    <row r="287" spans="34:34">
      <c r="AH287" s="12"/>
    </row>
    <row r="288" spans="34:34">
      <c r="AH288" s="12"/>
    </row>
    <row r="289" spans="34:34">
      <c r="AH289" s="12"/>
    </row>
    <row r="290" spans="34:34">
      <c r="AH290" s="12"/>
    </row>
    <row r="291" spans="34:34">
      <c r="AH291" s="12"/>
    </row>
    <row r="292" spans="34:34">
      <c r="AH292" s="12"/>
    </row>
    <row r="293" spans="34:34">
      <c r="AH293" s="12"/>
    </row>
    <row r="294" spans="34:34">
      <c r="AH294" s="12"/>
    </row>
    <row r="295" spans="34:34">
      <c r="AH295" s="12"/>
    </row>
    <row r="296" spans="34:34">
      <c r="AH296" s="12"/>
    </row>
    <row r="297" spans="34:34">
      <c r="AH297" s="12"/>
    </row>
    <row r="298" spans="34:34">
      <c r="AH298" s="12"/>
    </row>
    <row r="299" spans="34:34">
      <c r="AH299" s="12"/>
    </row>
    <row r="300" spans="34:34">
      <c r="AH300" s="12"/>
    </row>
    <row r="301" spans="34:34">
      <c r="AH301" s="12"/>
    </row>
    <row r="302" spans="34:34">
      <c r="AH302" s="12"/>
    </row>
    <row r="303" spans="34:34">
      <c r="AH303" s="12"/>
    </row>
    <row r="304" spans="34:34">
      <c r="AH304" s="12"/>
    </row>
    <row r="305" spans="34:34">
      <c r="AH305" s="12"/>
    </row>
    <row r="306" spans="34:34">
      <c r="AH306" s="12"/>
    </row>
    <row r="307" spans="34:34">
      <c r="AH307" s="12"/>
    </row>
    <row r="308" spans="34:34">
      <c r="AH308" s="12"/>
    </row>
    <row r="309" spans="34:34">
      <c r="AH309" s="12"/>
    </row>
    <row r="310" spans="34:34">
      <c r="AH310" s="12"/>
    </row>
    <row r="311" spans="34:34">
      <c r="AH311" s="12"/>
    </row>
    <row r="312" spans="34:34">
      <c r="AH312" s="12"/>
    </row>
    <row r="313" spans="34:34">
      <c r="AH313" s="12"/>
    </row>
    <row r="314" spans="34:34">
      <c r="AH314" s="12"/>
    </row>
    <row r="315" spans="34:34">
      <c r="AH315" s="12"/>
    </row>
    <row r="316" spans="34:34">
      <c r="AH316" s="12"/>
    </row>
    <row r="317" spans="34:34">
      <c r="AH317" s="12"/>
    </row>
    <row r="318" spans="34:34">
      <c r="AH318" s="12"/>
    </row>
    <row r="319" spans="34:34">
      <c r="AH319" s="12"/>
    </row>
    <row r="320" spans="34:34">
      <c r="AH320" s="12"/>
    </row>
    <row r="321" spans="34:34">
      <c r="AH321" s="12"/>
    </row>
    <row r="322" spans="34:34">
      <c r="AH322" s="12"/>
    </row>
    <row r="323" spans="34:34">
      <c r="AH323" s="12"/>
    </row>
    <row r="324" spans="34:34">
      <c r="AH324" s="12"/>
    </row>
    <row r="325" spans="34:34">
      <c r="AH325" s="12"/>
    </row>
    <row r="326" spans="34:34">
      <c r="AH326" s="12"/>
    </row>
    <row r="327" spans="34:34">
      <c r="AH327" s="12"/>
    </row>
    <row r="328" spans="34:34">
      <c r="AH328" s="12"/>
    </row>
    <row r="329" spans="34:34">
      <c r="AH329" s="12"/>
    </row>
    <row r="330" spans="34:34">
      <c r="AH330" s="12"/>
    </row>
    <row r="331" spans="34:34">
      <c r="AH331" s="12"/>
    </row>
    <row r="332" spans="34:34">
      <c r="AH332" s="12"/>
    </row>
    <row r="333" spans="34:34">
      <c r="AH333" s="12"/>
    </row>
    <row r="334" spans="34:34">
      <c r="AH334" s="12"/>
    </row>
    <row r="335" spans="34:34">
      <c r="AH335" s="12"/>
    </row>
    <row r="336" spans="34:34">
      <c r="AH336" s="12"/>
    </row>
    <row r="337" spans="34:34">
      <c r="AH337" s="12"/>
    </row>
    <row r="338" spans="34:34">
      <c r="AH338" s="12"/>
    </row>
    <row r="339" spans="34:34">
      <c r="AH339" s="12"/>
    </row>
    <row r="340" spans="34:34">
      <c r="AH340" s="12"/>
    </row>
    <row r="341" spans="34:34">
      <c r="AH341" s="12"/>
    </row>
    <row r="342" spans="34:34">
      <c r="AH342" s="12"/>
    </row>
    <row r="343" spans="34:34">
      <c r="AH343" s="12"/>
    </row>
    <row r="344" spans="34:34">
      <c r="AH344" s="12"/>
    </row>
    <row r="345" spans="34:34">
      <c r="AH345" s="12"/>
    </row>
    <row r="346" spans="34:34">
      <c r="AH346" s="12"/>
    </row>
    <row r="347" spans="34:34">
      <c r="AH347" s="12"/>
    </row>
    <row r="348" spans="34:34">
      <c r="AH348" s="12"/>
    </row>
    <row r="349" spans="34:34">
      <c r="AH349" s="12"/>
    </row>
    <row r="350" spans="34:34">
      <c r="AH350" s="12"/>
    </row>
    <row r="351" spans="34:34">
      <c r="AH351" s="12"/>
    </row>
    <row r="352" spans="34:34">
      <c r="AH352" s="12"/>
    </row>
    <row r="353" spans="34:34">
      <c r="AH353" s="12"/>
    </row>
    <row r="354" spans="34:34">
      <c r="AH354" s="12"/>
    </row>
    <row r="355" spans="34:34">
      <c r="AH355" s="12"/>
    </row>
    <row r="356" spans="34:34">
      <c r="AH356" s="12"/>
    </row>
    <row r="357" spans="34:34">
      <c r="AH357" s="12"/>
    </row>
    <row r="358" spans="34:34">
      <c r="AH358" s="12"/>
    </row>
    <row r="359" spans="34:34">
      <c r="AH359" s="12"/>
    </row>
    <row r="360" spans="34:34">
      <c r="AH360" s="12"/>
    </row>
    <row r="361" spans="34:34">
      <c r="AH361" s="12"/>
    </row>
    <row r="362" spans="34:34">
      <c r="AH362" s="12"/>
    </row>
    <row r="363" spans="34:34">
      <c r="AH363" s="12"/>
    </row>
    <row r="364" spans="34:34">
      <c r="AH364" s="12"/>
    </row>
    <row r="365" spans="34:34">
      <c r="AH365" s="12"/>
    </row>
    <row r="366" spans="34:34">
      <c r="AH366" s="12"/>
    </row>
    <row r="367" spans="34:34">
      <c r="AH367" s="12"/>
    </row>
    <row r="368" spans="34:34">
      <c r="AH368" s="12"/>
    </row>
    <row r="369" spans="34:34">
      <c r="AH369" s="12"/>
    </row>
    <row r="370" spans="34:34">
      <c r="AH370" s="12"/>
    </row>
    <row r="371" spans="34:34">
      <c r="AH371" s="12"/>
    </row>
    <row r="372" spans="34:34">
      <c r="AH372" s="12"/>
    </row>
    <row r="373" spans="34:34">
      <c r="AH373" s="12"/>
    </row>
    <row r="374" spans="34:34">
      <c r="AH374" s="12"/>
    </row>
    <row r="375" spans="34:34">
      <c r="AH375" s="12"/>
    </row>
    <row r="376" spans="34:34">
      <c r="AH376" s="12"/>
    </row>
    <row r="377" spans="34:34">
      <c r="AH377" s="12"/>
    </row>
    <row r="378" spans="34:34">
      <c r="AH378" s="12"/>
    </row>
    <row r="379" spans="34:34">
      <c r="AH379" s="12"/>
    </row>
    <row r="380" spans="34:34">
      <c r="AH380" s="12"/>
    </row>
    <row r="381" spans="34:34">
      <c r="AH381" s="12"/>
    </row>
    <row r="382" spans="34:34">
      <c r="AH382" s="12"/>
    </row>
    <row r="383" spans="34:34">
      <c r="AH383" s="12"/>
    </row>
    <row r="384" spans="34:34">
      <c r="AH384" s="12"/>
    </row>
    <row r="385" spans="34:34">
      <c r="AH385" s="12"/>
    </row>
    <row r="386" spans="34:34">
      <c r="AH386" s="12"/>
    </row>
    <row r="387" spans="34:34">
      <c r="AH387" s="12"/>
    </row>
    <row r="388" spans="34:34">
      <c r="AH388" s="12"/>
    </row>
    <row r="389" spans="34:34">
      <c r="AH389" s="12"/>
    </row>
    <row r="390" spans="34:34">
      <c r="AH390" s="12"/>
    </row>
    <row r="391" spans="34:34">
      <c r="AH391" s="12"/>
    </row>
    <row r="392" spans="34:34">
      <c r="AH392" s="12"/>
    </row>
    <row r="393" spans="34:34">
      <c r="AH393" s="12"/>
    </row>
    <row r="394" spans="34:34">
      <c r="AH394" s="12"/>
    </row>
    <row r="395" spans="34:34">
      <c r="AH395" s="12"/>
    </row>
    <row r="396" spans="34:34">
      <c r="AH396" s="12"/>
    </row>
    <row r="397" spans="34:34">
      <c r="AH397" s="12"/>
    </row>
    <row r="398" spans="34:34">
      <c r="AH398" s="12"/>
    </row>
    <row r="399" spans="34:34">
      <c r="AH399" s="12"/>
    </row>
    <row r="400" spans="34:34">
      <c r="AH400" s="12"/>
    </row>
    <row r="401" spans="34:34">
      <c r="AH401" s="12"/>
    </row>
    <row r="402" spans="34:34">
      <c r="AH402" s="12"/>
    </row>
    <row r="403" spans="34:34">
      <c r="AH403" s="12"/>
    </row>
    <row r="404" spans="34:34">
      <c r="AH404" s="12"/>
    </row>
    <row r="405" spans="34:34">
      <c r="AH405" s="12"/>
    </row>
    <row r="406" spans="34:34">
      <c r="AH406" s="12"/>
    </row>
    <row r="407" spans="34:34">
      <c r="AH407" s="12"/>
    </row>
    <row r="408" spans="34:34">
      <c r="AH408" s="12"/>
    </row>
    <row r="409" spans="34:34">
      <c r="AH409" s="12"/>
    </row>
    <row r="410" spans="34:34">
      <c r="AH410" s="12"/>
    </row>
    <row r="411" spans="34:34">
      <c r="AH411" s="12"/>
    </row>
    <row r="412" spans="34:34">
      <c r="AH412" s="12"/>
    </row>
    <row r="413" spans="34:34">
      <c r="AH413" s="12"/>
    </row>
    <row r="414" spans="34:34">
      <c r="AH414" s="12"/>
    </row>
    <row r="415" spans="34:34">
      <c r="AH415" s="12"/>
    </row>
    <row r="416" spans="34:34">
      <c r="AH416" s="12"/>
    </row>
    <row r="417" spans="34:34">
      <c r="AH417" s="12"/>
    </row>
    <row r="418" spans="34:34">
      <c r="AH418" s="12"/>
    </row>
    <row r="419" spans="34:34">
      <c r="AH419" s="12"/>
    </row>
    <row r="420" spans="34:34">
      <c r="AH420" s="12"/>
    </row>
    <row r="421" spans="34:34">
      <c r="AH421" s="12"/>
    </row>
    <row r="422" spans="34:34">
      <c r="AH422" s="12"/>
    </row>
    <row r="423" spans="34:34">
      <c r="AH423" s="12"/>
    </row>
    <row r="424" spans="34:34">
      <c r="AH424" s="12"/>
    </row>
    <row r="425" spans="34:34">
      <c r="AH425" s="12"/>
    </row>
    <row r="426" spans="34:34">
      <c r="AH426" s="12"/>
    </row>
    <row r="427" spans="34:34">
      <c r="AH427" s="12"/>
    </row>
    <row r="428" spans="34:34">
      <c r="AH428" s="12"/>
    </row>
    <row r="429" spans="34:34">
      <c r="AH429" s="12"/>
    </row>
    <row r="430" spans="34:34">
      <c r="AH430" s="12"/>
    </row>
    <row r="431" spans="34:34">
      <c r="AH431" s="12"/>
    </row>
    <row r="432" spans="34:34">
      <c r="AH432" s="12"/>
    </row>
    <row r="433" spans="34:34">
      <c r="AH433" s="12"/>
    </row>
    <row r="434" spans="34:34">
      <c r="AH434" s="12"/>
    </row>
    <row r="435" spans="34:34">
      <c r="AH435" s="12"/>
    </row>
    <row r="436" spans="34:34">
      <c r="AH436" s="12"/>
    </row>
    <row r="437" spans="34:34">
      <c r="AH437" s="12"/>
    </row>
    <row r="438" spans="34:34">
      <c r="AH438" s="12"/>
    </row>
    <row r="439" spans="34:34">
      <c r="AH439" s="12"/>
    </row>
    <row r="440" spans="34:34">
      <c r="AH440" s="12"/>
    </row>
    <row r="441" spans="34:34">
      <c r="AH441" s="12"/>
    </row>
    <row r="442" spans="34:34">
      <c r="AH442" s="12"/>
    </row>
    <row r="443" spans="34:34">
      <c r="AH443" s="12"/>
    </row>
    <row r="444" spans="34:34">
      <c r="AH444" s="12"/>
    </row>
    <row r="445" spans="34:34">
      <c r="AH445" s="12"/>
    </row>
    <row r="446" spans="34:34">
      <c r="AH446" s="12"/>
    </row>
    <row r="447" spans="34:34">
      <c r="AH447" s="12"/>
    </row>
    <row r="448" spans="34:34">
      <c r="AH448" s="12"/>
    </row>
    <row r="449" spans="34:34">
      <c r="AH449" s="12"/>
    </row>
    <row r="450" spans="34:34">
      <c r="AH450" s="12"/>
    </row>
    <row r="451" spans="34:34">
      <c r="AH451" s="12"/>
    </row>
    <row r="452" spans="34:34">
      <c r="AH452" s="12"/>
    </row>
    <row r="453" spans="34:34">
      <c r="AH453" s="12"/>
    </row>
    <row r="454" spans="34:34">
      <c r="AH454" s="12"/>
    </row>
    <row r="455" spans="34:34">
      <c r="AH455" s="12"/>
    </row>
    <row r="456" spans="34:34">
      <c r="AH456" s="12"/>
    </row>
    <row r="457" spans="34:34">
      <c r="AH457" s="12"/>
    </row>
    <row r="458" spans="34:34">
      <c r="AH458" s="12"/>
    </row>
    <row r="459" spans="34:34">
      <c r="AH459" s="12"/>
    </row>
    <row r="460" spans="34:34">
      <c r="AH460" s="12"/>
    </row>
    <row r="461" spans="34:34">
      <c r="AH461" s="12"/>
    </row>
    <row r="462" spans="34:34">
      <c r="AH462" s="12"/>
    </row>
    <row r="463" spans="34:34">
      <c r="AH463" s="12"/>
    </row>
    <row r="464" spans="34:34">
      <c r="AH464" s="12"/>
    </row>
    <row r="465" spans="34:34">
      <c r="AH465" s="12"/>
    </row>
    <row r="466" spans="34:34">
      <c r="AH466" s="12"/>
    </row>
    <row r="467" spans="34:34">
      <c r="AH467" s="12"/>
    </row>
    <row r="468" spans="34:34">
      <c r="AH468" s="12"/>
    </row>
    <row r="469" spans="34:34">
      <c r="AH469" s="12"/>
    </row>
    <row r="470" spans="34:34">
      <c r="AH470" s="12"/>
    </row>
    <row r="471" spans="34:34">
      <c r="AH471" s="12"/>
    </row>
    <row r="472" spans="34:34">
      <c r="AH472" s="12"/>
    </row>
    <row r="473" spans="34:34">
      <c r="AH473" s="12"/>
    </row>
    <row r="474" spans="34:34">
      <c r="AH474" s="12"/>
    </row>
    <row r="475" spans="34:34">
      <c r="AH475" s="12"/>
    </row>
    <row r="476" spans="34:34">
      <c r="AH476" s="12"/>
    </row>
    <row r="477" spans="34:34">
      <c r="AH477" s="12"/>
    </row>
    <row r="478" spans="34:34">
      <c r="AH478" s="12"/>
    </row>
    <row r="479" spans="34:34">
      <c r="AH479" s="12"/>
    </row>
    <row r="480" spans="34:34">
      <c r="AH480" s="12"/>
    </row>
    <row r="481" spans="34:34">
      <c r="AH481" s="12"/>
    </row>
    <row r="482" spans="34:34">
      <c r="AH482" s="12"/>
    </row>
    <row r="483" spans="34:34">
      <c r="AH483" s="12"/>
    </row>
    <row r="484" spans="34:34">
      <c r="AH484" s="12"/>
    </row>
    <row r="485" spans="34:34">
      <c r="AH485" s="12"/>
    </row>
    <row r="486" spans="34:34">
      <c r="AH486" s="12"/>
    </row>
    <row r="487" spans="34:34">
      <c r="AH487" s="12"/>
    </row>
    <row r="488" spans="34:34">
      <c r="AH488" s="12"/>
    </row>
    <row r="489" spans="34:34">
      <c r="AH489" s="12"/>
    </row>
    <row r="490" spans="34:34">
      <c r="AH490" s="12"/>
    </row>
    <row r="491" spans="34:34">
      <c r="AH491" s="12"/>
    </row>
    <row r="492" spans="34:34">
      <c r="AH492" s="12"/>
    </row>
    <row r="493" spans="34:34">
      <c r="AH493" s="12"/>
    </row>
    <row r="494" spans="34:34">
      <c r="AH494" s="12"/>
    </row>
    <row r="495" spans="34:34">
      <c r="AH495" s="12"/>
    </row>
    <row r="496" spans="34:34">
      <c r="AH496" s="12"/>
    </row>
    <row r="497" spans="34:34">
      <c r="AH497" s="12"/>
    </row>
    <row r="498" spans="34:34">
      <c r="AH498" s="12"/>
    </row>
    <row r="499" spans="34:34">
      <c r="AH499" s="12"/>
    </row>
    <row r="500" spans="34:34">
      <c r="AH500" s="12"/>
    </row>
    <row r="501" spans="34:34">
      <c r="AH501" s="12"/>
    </row>
    <row r="502" spans="34:34">
      <c r="AH502" s="12"/>
    </row>
    <row r="503" spans="34:34">
      <c r="AH503" s="12"/>
    </row>
    <row r="504" spans="34:34">
      <c r="AH504" s="12"/>
    </row>
    <row r="505" spans="34:34">
      <c r="AH505" s="12"/>
    </row>
    <row r="506" spans="34:34">
      <c r="AH506" s="12"/>
    </row>
    <row r="507" spans="34:34">
      <c r="AH507" s="12"/>
    </row>
    <row r="508" spans="34:34">
      <c r="AH508" s="12"/>
    </row>
    <row r="509" spans="34:34">
      <c r="AH509" s="12"/>
    </row>
    <row r="510" spans="34:34">
      <c r="AH510" s="12"/>
    </row>
    <row r="511" spans="34:34">
      <c r="AH511" s="12"/>
    </row>
    <row r="512" spans="34:34">
      <c r="AH512" s="12"/>
    </row>
    <row r="513" spans="34:34">
      <c r="AH513" s="12"/>
    </row>
    <row r="514" spans="34:34">
      <c r="AH514" s="12"/>
    </row>
    <row r="515" spans="34:34">
      <c r="AH515" s="12"/>
    </row>
    <row r="516" spans="34:34">
      <c r="AH516" s="12"/>
    </row>
    <row r="517" spans="34:34">
      <c r="AH517" s="12"/>
    </row>
    <row r="518" spans="34:34">
      <c r="AH518" s="12"/>
    </row>
    <row r="519" spans="34:34">
      <c r="AH519" s="12"/>
    </row>
    <row r="520" spans="34:34">
      <c r="AH520" s="12"/>
    </row>
    <row r="521" spans="34:34">
      <c r="AH521" s="12"/>
    </row>
    <row r="522" spans="34:34">
      <c r="AH522" s="12"/>
    </row>
    <row r="523" spans="34:34">
      <c r="AH523" s="12"/>
    </row>
    <row r="524" spans="34:34">
      <c r="AH524" s="12"/>
    </row>
    <row r="525" spans="34:34">
      <c r="AH525" s="12"/>
    </row>
    <row r="526" spans="34:34">
      <c r="AH526" s="12"/>
    </row>
    <row r="527" spans="34:34">
      <c r="AH527" s="12"/>
    </row>
    <row r="528" spans="34:34">
      <c r="AH528" s="12"/>
    </row>
    <row r="529" spans="34:34">
      <c r="AH529" s="12"/>
    </row>
    <row r="530" spans="34:34">
      <c r="AH530" s="12"/>
    </row>
    <row r="531" spans="34:34">
      <c r="AH531" s="12"/>
    </row>
    <row r="532" spans="34:34">
      <c r="AH532" s="12"/>
    </row>
    <row r="533" spans="34:34">
      <c r="AH533" s="12"/>
    </row>
    <row r="534" spans="34:34">
      <c r="AH534" s="12"/>
    </row>
    <row r="535" spans="34:34">
      <c r="AH535" s="12"/>
    </row>
    <row r="536" spans="34:34">
      <c r="AH536" s="12"/>
    </row>
    <row r="537" spans="34:34">
      <c r="AH537" s="12"/>
    </row>
    <row r="538" spans="34:34">
      <c r="AH538" s="12"/>
    </row>
    <row r="539" spans="34:34">
      <c r="AH539" s="12"/>
    </row>
    <row r="540" spans="34:34">
      <c r="AH540" s="12"/>
    </row>
    <row r="541" spans="34:34">
      <c r="AH541" s="12"/>
    </row>
    <row r="542" spans="34:34">
      <c r="AH542" s="12"/>
    </row>
    <row r="543" spans="34:34">
      <c r="AH543" s="12"/>
    </row>
    <row r="544" spans="34:34">
      <c r="AH544" s="12"/>
    </row>
    <row r="545" spans="34:34">
      <c r="AH545" s="12"/>
    </row>
    <row r="546" spans="34:34">
      <c r="AH546" s="12"/>
    </row>
    <row r="547" spans="34:34">
      <c r="AH547" s="12"/>
    </row>
    <row r="548" spans="34:34">
      <c r="AH548" s="12"/>
    </row>
    <row r="549" spans="34:34">
      <c r="AH549" s="12"/>
    </row>
    <row r="550" spans="34:34">
      <c r="AH550" s="12"/>
    </row>
    <row r="551" spans="34:34">
      <c r="AH551" s="12"/>
    </row>
    <row r="552" spans="34:34">
      <c r="AH552" s="12"/>
    </row>
    <row r="553" spans="34:34">
      <c r="AH553" s="12"/>
    </row>
    <row r="554" spans="34:34">
      <c r="AH554" s="12"/>
    </row>
    <row r="555" spans="34:34">
      <c r="AH555" s="12"/>
    </row>
    <row r="556" spans="34:34">
      <c r="AH556" s="12"/>
    </row>
    <row r="557" spans="34:34">
      <c r="AH557" s="12"/>
    </row>
    <row r="558" spans="34:34">
      <c r="AH558" s="12"/>
    </row>
    <row r="559" spans="34:34">
      <c r="AH559" s="12"/>
    </row>
    <row r="560" spans="34:34">
      <c r="AH560" s="12"/>
    </row>
    <row r="561" spans="34:34">
      <c r="AH561" s="12"/>
    </row>
    <row r="562" spans="34:34">
      <c r="AH562" s="12"/>
    </row>
    <row r="563" spans="34:34">
      <c r="AH563" s="12"/>
    </row>
    <row r="564" spans="34:34">
      <c r="AH564" s="12"/>
    </row>
    <row r="565" spans="34:34">
      <c r="AH565" s="12"/>
    </row>
    <row r="566" spans="34:34">
      <c r="AH566" s="12"/>
    </row>
    <row r="567" spans="34:34">
      <c r="AH567" s="12"/>
    </row>
    <row r="568" spans="34:34">
      <c r="AH568" s="12"/>
    </row>
    <row r="569" spans="34:34">
      <c r="AH569" s="12"/>
    </row>
    <row r="570" spans="34:34">
      <c r="AH570" s="12"/>
    </row>
    <row r="571" spans="34:34">
      <c r="AH571" s="12"/>
    </row>
    <row r="572" spans="34:34">
      <c r="AH572" s="12"/>
    </row>
    <row r="573" spans="34:34">
      <c r="AH573" s="12"/>
    </row>
    <row r="574" spans="34:34">
      <c r="AH574" s="12"/>
    </row>
    <row r="575" spans="34:34">
      <c r="AH575" s="12"/>
    </row>
    <row r="576" spans="34:34">
      <c r="AH576" s="12"/>
    </row>
    <row r="577" spans="34:34">
      <c r="AH577" s="12"/>
    </row>
    <row r="578" spans="34:34">
      <c r="AH578" s="12"/>
    </row>
    <row r="579" spans="34:34">
      <c r="AH579" s="12"/>
    </row>
    <row r="580" spans="34:34">
      <c r="AH580" s="12"/>
    </row>
    <row r="581" spans="34:34">
      <c r="AH581" s="12"/>
    </row>
    <row r="582" spans="34:34">
      <c r="AH582" s="12"/>
    </row>
    <row r="583" spans="34:34">
      <c r="AH583" s="12"/>
    </row>
    <row r="584" spans="34:34">
      <c r="AH584" s="12"/>
    </row>
    <row r="585" spans="34:34">
      <c r="AH585" s="12"/>
    </row>
    <row r="586" spans="34:34">
      <c r="AH586" s="12"/>
    </row>
    <row r="587" spans="34:34">
      <c r="AH587" s="12"/>
    </row>
    <row r="588" spans="34:34">
      <c r="AH588" s="12"/>
    </row>
    <row r="589" spans="34:34">
      <c r="AH589" s="12"/>
    </row>
    <row r="590" spans="34:34">
      <c r="AH590" s="12"/>
    </row>
    <row r="591" spans="34:34">
      <c r="AH591" s="12"/>
    </row>
    <row r="592" spans="34:34">
      <c r="AH592" s="12"/>
    </row>
    <row r="593" spans="34:34">
      <c r="AH593" s="12"/>
    </row>
    <row r="594" spans="34:34">
      <c r="AH594" s="12"/>
    </row>
    <row r="595" spans="34:34">
      <c r="AH595" s="12"/>
    </row>
    <row r="596" spans="34:34">
      <c r="AH596" s="12"/>
    </row>
    <row r="597" spans="34:34">
      <c r="AH597" s="12"/>
    </row>
    <row r="598" spans="34:34">
      <c r="AH598" s="12"/>
    </row>
    <row r="599" spans="34:34">
      <c r="AH599" s="12"/>
    </row>
    <row r="600" spans="34:34">
      <c r="AH600" s="12"/>
    </row>
    <row r="601" spans="34:34">
      <c r="AH601" s="12"/>
    </row>
    <row r="602" spans="34:34">
      <c r="AH602" s="12"/>
    </row>
    <row r="603" spans="34:34">
      <c r="AH603" s="12"/>
    </row>
    <row r="604" spans="34:34">
      <c r="AH604" s="12"/>
    </row>
    <row r="605" spans="34:34">
      <c r="AH605" s="12"/>
    </row>
    <row r="606" spans="34:34">
      <c r="AH606" s="12"/>
    </row>
    <row r="607" spans="34:34">
      <c r="AH607" s="12"/>
    </row>
    <row r="608" spans="34:34">
      <c r="AH608" s="12"/>
    </row>
    <row r="609" spans="34:34">
      <c r="AH609" s="12"/>
    </row>
    <row r="610" spans="34:34">
      <c r="AH610" s="12"/>
    </row>
    <row r="611" spans="34:34">
      <c r="AH611" s="12"/>
    </row>
    <row r="612" spans="34:34">
      <c r="AH612" s="12"/>
    </row>
    <row r="613" spans="34:34">
      <c r="AH613" s="12"/>
    </row>
    <row r="614" spans="34:34">
      <c r="AH614" s="12"/>
    </row>
    <row r="615" spans="34:34">
      <c r="AH615" s="12"/>
    </row>
    <row r="616" spans="34:34">
      <c r="AH616" s="12"/>
    </row>
    <row r="617" spans="34:34">
      <c r="AH617" s="12"/>
    </row>
    <row r="618" spans="34:34">
      <c r="AH618" s="12"/>
    </row>
    <row r="619" spans="34:34">
      <c r="AH619" s="12"/>
    </row>
    <row r="620" spans="34:34">
      <c r="AH620" s="12"/>
    </row>
    <row r="621" spans="34:34">
      <c r="AH621" s="12"/>
    </row>
    <row r="622" spans="34:34">
      <c r="AH622" s="12"/>
    </row>
    <row r="623" spans="34:34">
      <c r="AH623" s="12"/>
    </row>
    <row r="624" spans="34:34">
      <c r="AH624" s="12"/>
    </row>
    <row r="625" spans="34:34">
      <c r="AH625" s="12"/>
    </row>
    <row r="626" spans="34:34">
      <c r="AH626" s="12"/>
    </row>
    <row r="627" spans="34:34">
      <c r="AH627" s="12"/>
    </row>
    <row r="628" spans="34:34">
      <c r="AH628" s="12"/>
    </row>
    <row r="629" spans="34:34">
      <c r="AH629" s="12"/>
    </row>
    <row r="630" spans="34:34">
      <c r="AH630" s="12"/>
    </row>
    <row r="631" spans="34:34">
      <c r="AH631" s="12"/>
    </row>
    <row r="632" spans="34:34">
      <c r="AH632" s="12"/>
    </row>
    <row r="633" spans="34:34">
      <c r="AH633" s="12"/>
    </row>
    <row r="634" spans="34:34">
      <c r="AH634" s="12"/>
    </row>
    <row r="635" spans="34:34">
      <c r="AH635" s="12"/>
    </row>
    <row r="636" spans="34:34">
      <c r="AH636" s="12"/>
    </row>
    <row r="637" spans="34:34">
      <c r="AH637" s="12"/>
    </row>
    <row r="638" spans="34:34">
      <c r="AH638" s="12"/>
    </row>
    <row r="639" spans="34:34">
      <c r="AH639" s="12"/>
    </row>
    <row r="640" spans="34:34">
      <c r="AH640" s="12"/>
    </row>
    <row r="641" spans="34:34">
      <c r="AH641" s="12"/>
    </row>
    <row r="642" spans="34:34">
      <c r="AH642" s="12"/>
    </row>
    <row r="643" spans="34:34">
      <c r="AH643" s="12"/>
    </row>
    <row r="644" spans="34:34">
      <c r="AH644" s="12"/>
    </row>
    <row r="645" spans="34:34">
      <c r="AH645" s="12"/>
    </row>
    <row r="646" spans="34:34">
      <c r="AH646" s="12"/>
    </row>
    <row r="647" spans="34:34">
      <c r="AH647" s="12"/>
    </row>
    <row r="648" spans="34:34">
      <c r="AH648" s="12"/>
    </row>
    <row r="649" spans="34:34">
      <c r="AH649" s="12"/>
    </row>
    <row r="650" spans="34:34">
      <c r="AH650" s="12"/>
    </row>
    <row r="651" spans="34:34">
      <c r="AH651" s="12"/>
    </row>
    <row r="652" spans="34:34">
      <c r="AH652" s="12"/>
    </row>
    <row r="653" spans="34:34">
      <c r="AH653" s="12"/>
    </row>
    <row r="654" spans="34:34">
      <c r="AH654" s="12"/>
    </row>
    <row r="655" spans="34:34">
      <c r="AH655" s="12"/>
    </row>
    <row r="656" spans="34:34">
      <c r="AH656" s="12"/>
    </row>
    <row r="657" spans="34:34">
      <c r="AH657" s="12"/>
    </row>
    <row r="658" spans="34:34">
      <c r="AH658" s="12"/>
    </row>
    <row r="659" spans="34:34">
      <c r="AH659" s="12"/>
    </row>
    <row r="660" spans="34:34">
      <c r="AH660" s="12"/>
    </row>
    <row r="661" spans="34:34">
      <c r="AH661" s="12"/>
    </row>
    <row r="662" spans="34:34">
      <c r="AH662" s="12"/>
    </row>
    <row r="663" spans="34:34">
      <c r="AH663" s="12"/>
    </row>
    <row r="664" spans="34:34">
      <c r="AH664" s="12"/>
    </row>
    <row r="665" spans="34:34">
      <c r="AH665" s="12"/>
    </row>
    <row r="666" spans="34:34">
      <c r="AH666" s="12"/>
    </row>
    <row r="667" spans="34:34">
      <c r="AH667" s="12"/>
    </row>
    <row r="668" spans="34:34">
      <c r="AH668" s="12"/>
    </row>
    <row r="669" spans="34:34">
      <c r="AH669" s="12"/>
    </row>
    <row r="670" spans="34:34">
      <c r="AH670" s="12"/>
    </row>
    <row r="671" spans="34:34">
      <c r="AH671" s="12"/>
    </row>
    <row r="672" spans="34:34">
      <c r="AH672" s="12"/>
    </row>
    <row r="673" spans="34:34">
      <c r="AH673" s="12"/>
    </row>
    <row r="674" spans="34:34">
      <c r="AH674" s="12"/>
    </row>
    <row r="675" spans="34:34">
      <c r="AH675" s="12"/>
    </row>
    <row r="676" spans="34:34">
      <c r="AH676" s="12"/>
    </row>
    <row r="677" spans="34:34">
      <c r="AH677" s="12"/>
    </row>
    <row r="678" spans="34:34">
      <c r="AH678" s="12"/>
    </row>
    <row r="679" spans="34:34">
      <c r="AH679" s="12"/>
    </row>
    <row r="680" spans="34:34">
      <c r="AH680" s="12"/>
    </row>
    <row r="681" spans="34:34">
      <c r="AH681" s="12"/>
    </row>
    <row r="682" spans="34:34">
      <c r="AH682" s="12"/>
    </row>
    <row r="683" spans="34:34">
      <c r="AH683" s="12"/>
    </row>
    <row r="684" spans="34:34">
      <c r="AH684" s="12"/>
    </row>
    <row r="685" spans="34:34">
      <c r="AH685" s="12"/>
    </row>
    <row r="686" spans="34:34">
      <c r="AH686" s="12"/>
    </row>
    <row r="687" spans="34:34">
      <c r="AH687" s="12"/>
    </row>
    <row r="688" spans="34:34">
      <c r="AH688" s="12"/>
    </row>
    <row r="689" spans="34:34">
      <c r="AH689" s="12"/>
    </row>
    <row r="690" spans="34:34">
      <c r="AH690" s="12"/>
    </row>
    <row r="691" spans="34:34">
      <c r="AH691" s="12"/>
    </row>
    <row r="692" spans="34:34">
      <c r="AH692" s="12"/>
    </row>
    <row r="693" spans="34:34">
      <c r="AH693" s="12"/>
    </row>
    <row r="694" spans="34:34">
      <c r="AH694" s="12"/>
    </row>
    <row r="695" spans="34:34">
      <c r="AH695" s="12"/>
    </row>
    <row r="696" spans="34:34">
      <c r="AH696" s="12"/>
    </row>
    <row r="697" spans="34:34">
      <c r="AH697" s="12"/>
    </row>
    <row r="698" spans="34:34">
      <c r="AH698" s="12"/>
    </row>
    <row r="699" spans="34:34">
      <c r="AH699" s="12"/>
    </row>
    <row r="700" spans="34:34">
      <c r="AH700" s="12"/>
    </row>
    <row r="701" spans="34:34">
      <c r="AH701" s="12"/>
    </row>
    <row r="702" spans="34:34">
      <c r="AH702" s="12"/>
    </row>
    <row r="703" spans="34:34">
      <c r="AH703" s="12"/>
    </row>
    <row r="704" spans="34:34">
      <c r="AH704" s="12"/>
    </row>
    <row r="705" spans="34:34">
      <c r="AH705" s="12"/>
    </row>
    <row r="706" spans="34:34">
      <c r="AH706" s="12"/>
    </row>
    <row r="707" spans="34:34">
      <c r="AH707" s="12"/>
    </row>
    <row r="708" spans="34:34">
      <c r="AH708" s="12"/>
    </row>
    <row r="709" spans="34:34">
      <c r="AH709" s="12"/>
    </row>
    <row r="710" spans="34:34">
      <c r="AH710" s="12"/>
    </row>
    <row r="711" spans="34:34">
      <c r="AH711" s="12"/>
    </row>
    <row r="712" spans="34:34">
      <c r="AH712" s="12"/>
    </row>
    <row r="713" spans="34:34">
      <c r="AH713" s="12"/>
    </row>
    <row r="714" spans="34:34">
      <c r="AH714" s="12"/>
    </row>
    <row r="715" spans="34:34">
      <c r="AH715" s="12"/>
    </row>
    <row r="716" spans="34:34">
      <c r="AH716" s="12"/>
    </row>
    <row r="717" spans="34:34">
      <c r="AH717" s="12"/>
    </row>
    <row r="718" spans="34:34">
      <c r="AH718" s="12"/>
    </row>
    <row r="719" spans="34:34">
      <c r="AH719" s="12"/>
    </row>
    <row r="720" spans="34:34">
      <c r="AH720" s="12"/>
    </row>
    <row r="721" spans="34:34">
      <c r="AH721" s="12"/>
    </row>
    <row r="722" spans="34:34">
      <c r="AH722" s="12"/>
    </row>
    <row r="723" spans="34:34">
      <c r="AH723" s="12"/>
    </row>
    <row r="724" spans="34:34">
      <c r="AH724" s="12"/>
    </row>
    <row r="725" spans="34:34">
      <c r="AH725" s="12"/>
    </row>
    <row r="726" spans="34:34">
      <c r="AH726" s="12"/>
    </row>
    <row r="727" spans="34:34">
      <c r="AH727" s="12"/>
    </row>
    <row r="728" spans="34:34">
      <c r="AH728" s="12"/>
    </row>
    <row r="729" spans="34:34">
      <c r="AH729" s="12"/>
    </row>
    <row r="730" spans="34:34">
      <c r="AH730" s="12"/>
    </row>
    <row r="731" spans="34:34">
      <c r="AH731" s="12"/>
    </row>
    <row r="732" spans="34:34">
      <c r="AH732" s="12"/>
    </row>
    <row r="733" spans="34:34">
      <c r="AH733" s="12"/>
    </row>
    <row r="734" spans="34:34">
      <c r="AH734" s="12"/>
    </row>
    <row r="735" spans="34:34">
      <c r="AH735" s="12"/>
    </row>
    <row r="736" spans="34:34">
      <c r="AH736" s="12"/>
    </row>
    <row r="737" spans="34:34">
      <c r="AH737" s="12"/>
    </row>
    <row r="738" spans="34:34">
      <c r="AH738" s="12"/>
    </row>
    <row r="739" spans="34:34">
      <c r="AH739" s="12"/>
    </row>
    <row r="740" spans="34:34">
      <c r="AH740" s="12"/>
    </row>
    <row r="741" spans="34:34">
      <c r="AH741" s="12"/>
    </row>
    <row r="742" spans="34:34">
      <c r="AH742" s="12"/>
    </row>
    <row r="743" spans="34:34">
      <c r="AH743" s="12"/>
    </row>
    <row r="744" spans="34:34">
      <c r="AH744" s="12"/>
    </row>
    <row r="745" spans="34:34">
      <c r="AH745" s="12"/>
    </row>
    <row r="746" spans="34:34">
      <c r="AH746" s="12"/>
    </row>
    <row r="747" spans="34:34">
      <c r="AH747" s="12"/>
    </row>
    <row r="748" spans="34:34">
      <c r="AH748" s="12"/>
    </row>
    <row r="749" spans="34:34">
      <c r="AH749" s="12"/>
    </row>
    <row r="750" spans="34:34">
      <c r="AH750" s="12"/>
    </row>
    <row r="751" spans="34:34">
      <c r="AH751" s="12"/>
    </row>
    <row r="752" spans="34:34">
      <c r="AH752" s="12"/>
    </row>
    <row r="753" spans="34:34">
      <c r="AH753" s="12"/>
    </row>
    <row r="754" spans="34:34">
      <c r="AH754" s="12"/>
    </row>
    <row r="755" spans="34:34">
      <c r="AH755" s="12"/>
    </row>
    <row r="756" spans="34:34">
      <c r="AH756" s="12"/>
    </row>
    <row r="757" spans="34:34">
      <c r="AH757" s="12"/>
    </row>
    <row r="758" spans="34:34">
      <c r="AH758" s="12"/>
    </row>
    <row r="759" spans="34:34">
      <c r="AH759" s="12"/>
    </row>
    <row r="760" spans="34:34">
      <c r="AH760" s="12"/>
    </row>
    <row r="761" spans="34:34">
      <c r="AH761" s="12"/>
    </row>
    <row r="762" spans="34:34">
      <c r="AH762" s="12"/>
    </row>
    <row r="763" spans="34:34">
      <c r="AH763" s="12"/>
    </row>
    <row r="764" spans="34:34">
      <c r="AH764" s="12"/>
    </row>
    <row r="765" spans="34:34">
      <c r="AH765" s="12"/>
    </row>
    <row r="766" spans="34:34">
      <c r="AH766" s="12"/>
    </row>
    <row r="767" spans="34:34">
      <c r="AH767" s="12"/>
    </row>
    <row r="768" spans="34:34">
      <c r="AH768" s="12"/>
    </row>
    <row r="769" spans="34:34">
      <c r="AH769" s="12"/>
    </row>
    <row r="770" spans="34:34">
      <c r="AH770" s="12"/>
    </row>
    <row r="771" spans="34:34">
      <c r="AH771" s="12"/>
    </row>
    <row r="772" spans="34:34">
      <c r="AH772" s="12"/>
    </row>
    <row r="773" spans="34:34">
      <c r="AH773" s="12"/>
    </row>
    <row r="774" spans="34:34">
      <c r="AH774" s="12"/>
    </row>
    <row r="775" spans="34:34">
      <c r="AH775" s="12"/>
    </row>
    <row r="776" spans="34:34">
      <c r="AH776" s="12"/>
    </row>
    <row r="777" spans="34:34">
      <c r="AH777" s="12"/>
    </row>
    <row r="778" spans="34:34">
      <c r="AH778" s="12"/>
    </row>
    <row r="779" spans="34:34">
      <c r="AH779" s="12"/>
    </row>
    <row r="780" spans="34:34">
      <c r="AH780" s="12"/>
    </row>
    <row r="781" spans="34:34">
      <c r="AH781" s="12"/>
    </row>
    <row r="782" spans="34:34">
      <c r="AH782" s="12"/>
    </row>
    <row r="783" spans="34:34">
      <c r="AH783" s="12"/>
    </row>
    <row r="784" spans="34:34">
      <c r="AH784" s="12"/>
    </row>
    <row r="785" spans="34:34">
      <c r="AH785" s="12"/>
    </row>
    <row r="786" spans="34:34">
      <c r="AH786" s="12"/>
    </row>
    <row r="787" spans="34:34">
      <c r="AH787" s="12"/>
    </row>
    <row r="788" spans="34:34">
      <c r="AH788" s="12"/>
    </row>
    <row r="789" spans="34:34">
      <c r="AH789" s="12"/>
    </row>
    <row r="790" spans="34:34">
      <c r="AH790" s="12"/>
    </row>
    <row r="791" spans="34:34">
      <c r="AH791" s="12"/>
    </row>
    <row r="792" spans="34:34">
      <c r="AH792" s="12"/>
    </row>
    <row r="793" spans="34:34">
      <c r="AH793" s="12"/>
    </row>
    <row r="794" spans="34:34">
      <c r="AH794" s="12"/>
    </row>
    <row r="795" spans="34:34">
      <c r="AH795" s="12"/>
    </row>
    <row r="796" spans="34:34">
      <c r="AH796" s="12"/>
    </row>
    <row r="797" spans="34:34">
      <c r="AH797" s="12"/>
    </row>
    <row r="798" spans="34:34">
      <c r="AH798" s="12"/>
    </row>
    <row r="799" spans="34:34">
      <c r="AH799" s="12"/>
    </row>
    <row r="800" spans="34:34">
      <c r="AH800" s="12"/>
    </row>
    <row r="801" spans="34:34">
      <c r="AH801" s="12"/>
    </row>
    <row r="802" spans="34:34">
      <c r="AH802" s="12"/>
    </row>
    <row r="803" spans="34:34">
      <c r="AH803" s="12"/>
    </row>
    <row r="804" spans="34:34">
      <c r="AH804" s="12"/>
    </row>
    <row r="805" spans="34:34">
      <c r="AH805" s="12"/>
    </row>
    <row r="806" spans="34:34">
      <c r="AH806" s="12"/>
    </row>
    <row r="807" spans="34:34">
      <c r="AH807" s="12"/>
    </row>
    <row r="808" spans="34:34">
      <c r="AH808" s="12"/>
    </row>
    <row r="809" spans="34:34">
      <c r="AH809" s="12"/>
    </row>
    <row r="810" spans="34:34">
      <c r="AH810" s="12"/>
    </row>
    <row r="811" spans="34:34">
      <c r="AH811" s="12"/>
    </row>
    <row r="812" spans="34:34">
      <c r="AH812" s="12"/>
    </row>
    <row r="813" spans="34:34">
      <c r="AH813" s="12"/>
    </row>
    <row r="814" spans="34:34">
      <c r="AH814" s="12"/>
    </row>
    <row r="815" spans="34:34">
      <c r="AH815" s="12"/>
    </row>
    <row r="816" spans="34:34">
      <c r="AH816" s="12"/>
    </row>
    <row r="817" spans="34:34">
      <c r="AH817" s="12"/>
    </row>
    <row r="818" spans="34:34">
      <c r="AH818" s="12"/>
    </row>
    <row r="819" spans="34:34">
      <c r="AH819" s="12"/>
    </row>
    <row r="820" spans="34:34">
      <c r="AH820" s="12"/>
    </row>
    <row r="821" spans="34:34">
      <c r="AH821" s="12"/>
    </row>
    <row r="822" spans="34:34">
      <c r="AH822" s="12"/>
    </row>
    <row r="823" spans="34:34">
      <c r="AH823" s="12"/>
    </row>
    <row r="824" spans="34:34">
      <c r="AH824" s="12"/>
    </row>
    <row r="825" spans="34:34">
      <c r="AH825" s="12"/>
    </row>
    <row r="826" spans="34:34">
      <c r="AH826" s="12"/>
    </row>
    <row r="827" spans="34:34">
      <c r="AH827" s="12"/>
    </row>
    <row r="828" spans="34:34">
      <c r="AH828" s="12"/>
    </row>
    <row r="829" spans="34:34">
      <c r="AH829" s="12"/>
    </row>
    <row r="830" spans="34:34">
      <c r="AH830" s="12"/>
    </row>
    <row r="831" spans="34:34">
      <c r="AH831" s="12"/>
    </row>
    <row r="832" spans="34:34">
      <c r="AH832" s="12"/>
    </row>
    <row r="833" spans="34:34">
      <c r="AH833" s="12"/>
    </row>
    <row r="834" spans="34:34">
      <c r="AH834" s="12"/>
    </row>
    <row r="835" spans="34:34">
      <c r="AH835" s="12"/>
    </row>
    <row r="836" spans="34:34">
      <c r="AH836" s="12"/>
    </row>
    <row r="837" spans="34:34">
      <c r="AH837" s="12"/>
    </row>
    <row r="838" spans="34:34">
      <c r="AH838" s="12"/>
    </row>
    <row r="839" spans="34:34">
      <c r="AH839" s="12"/>
    </row>
    <row r="840" spans="34:34">
      <c r="AH840" s="12"/>
    </row>
    <row r="841" spans="34:34">
      <c r="AH841" s="12"/>
    </row>
    <row r="842" spans="34:34">
      <c r="AH842" s="12"/>
    </row>
    <row r="843" spans="34:34">
      <c r="AH843" s="12"/>
    </row>
    <row r="844" spans="34:34">
      <c r="AH844" s="12"/>
    </row>
    <row r="845" spans="34:34">
      <c r="AH845" s="12"/>
    </row>
    <row r="846" spans="34:34">
      <c r="AH846" s="12"/>
    </row>
    <row r="847" spans="34:34">
      <c r="AH847" s="12"/>
    </row>
    <row r="848" spans="34:34">
      <c r="AH848" s="12"/>
    </row>
    <row r="849" spans="34:34">
      <c r="AH849" s="12"/>
    </row>
    <row r="850" spans="34:34">
      <c r="AH850" s="12"/>
    </row>
    <row r="851" spans="34:34">
      <c r="AH851" s="12"/>
    </row>
    <row r="852" spans="34:34">
      <c r="AH852" s="12"/>
    </row>
    <row r="853" spans="34:34">
      <c r="AH853" s="12"/>
    </row>
    <row r="854" spans="34:34">
      <c r="AH854" s="12"/>
    </row>
    <row r="855" spans="34:34">
      <c r="AH855" s="12"/>
    </row>
    <row r="856" spans="34:34">
      <c r="AH856" s="12"/>
    </row>
    <row r="857" spans="34:34">
      <c r="AH857" s="12"/>
    </row>
    <row r="858" spans="34:34">
      <c r="AH858" s="12"/>
    </row>
    <row r="859" spans="34:34">
      <c r="AH859" s="12"/>
    </row>
    <row r="860" spans="34:34">
      <c r="AH860" s="12"/>
    </row>
    <row r="861" spans="34:34">
      <c r="AH861" s="12"/>
    </row>
    <row r="862" spans="34:34">
      <c r="AH862" s="12"/>
    </row>
    <row r="863" spans="34:34">
      <c r="AH863" s="12"/>
    </row>
    <row r="864" spans="34:34">
      <c r="AH864" s="12"/>
    </row>
    <row r="865" spans="34:34">
      <c r="AH865" s="12"/>
    </row>
    <row r="866" spans="34:34">
      <c r="AH866" s="12"/>
    </row>
    <row r="867" spans="34:34">
      <c r="AH867" s="12"/>
    </row>
    <row r="868" spans="34:34">
      <c r="AH868" s="12"/>
    </row>
    <row r="869" spans="34:34">
      <c r="AH869" s="12"/>
    </row>
    <row r="870" spans="34:34">
      <c r="AH870" s="12"/>
    </row>
    <row r="871" spans="34:34">
      <c r="AH871" s="12"/>
    </row>
    <row r="872" spans="34:34">
      <c r="AH872" s="12"/>
    </row>
    <row r="873" spans="34:34">
      <c r="AH873" s="12"/>
    </row>
    <row r="874" spans="34:34">
      <c r="AH874" s="12"/>
    </row>
    <row r="875" spans="34:34">
      <c r="AH875" s="12"/>
    </row>
    <row r="876" spans="34:34">
      <c r="AH876" s="12"/>
    </row>
    <row r="877" spans="34:34">
      <c r="AH877" s="12"/>
    </row>
    <row r="878" spans="34:34">
      <c r="AH878" s="12"/>
    </row>
    <row r="879" spans="34:34">
      <c r="AH879" s="12"/>
    </row>
    <row r="880" spans="34:34">
      <c r="AH880" s="12"/>
    </row>
    <row r="881" spans="34:34">
      <c r="AH881" s="12"/>
    </row>
    <row r="882" spans="34:34">
      <c r="AH882" s="12"/>
    </row>
    <row r="883" spans="34:34">
      <c r="AH883" s="12"/>
    </row>
    <row r="884" spans="34:34">
      <c r="AH884" s="12"/>
    </row>
    <row r="885" spans="34:34">
      <c r="AH885" s="12"/>
    </row>
    <row r="886" spans="34:34">
      <c r="AH886" s="12"/>
    </row>
    <row r="887" spans="34:34">
      <c r="AH887" s="12"/>
    </row>
    <row r="888" spans="34:34">
      <c r="AH888" s="12"/>
    </row>
    <row r="889" spans="34:34">
      <c r="AH889" s="12"/>
    </row>
    <row r="890" spans="34:34">
      <c r="AH890" s="12"/>
    </row>
    <row r="891" spans="34:34">
      <c r="AH891" s="12"/>
    </row>
    <row r="892" spans="34:34">
      <c r="AH892" s="12"/>
    </row>
    <row r="893" spans="34:34">
      <c r="AH893" s="12"/>
    </row>
    <row r="894" spans="34:34">
      <c r="AH894" s="12"/>
    </row>
    <row r="895" spans="34:34">
      <c r="AH895" s="12"/>
    </row>
    <row r="896" spans="34:34">
      <c r="AH896" s="12"/>
    </row>
    <row r="897" spans="34:34">
      <c r="AH897" s="12"/>
    </row>
    <row r="898" spans="34:34">
      <c r="AH898" s="12"/>
    </row>
    <row r="899" spans="34:34">
      <c r="AH899" s="12"/>
    </row>
    <row r="900" spans="34:34">
      <c r="AH900" s="12"/>
    </row>
    <row r="901" spans="34:34">
      <c r="AH901" s="12"/>
    </row>
    <row r="902" spans="34:34">
      <c r="AH902" s="12"/>
    </row>
    <row r="903" spans="34:34">
      <c r="AH903" s="12"/>
    </row>
    <row r="904" spans="34:34">
      <c r="AH904" s="12"/>
    </row>
    <row r="905" spans="34:34">
      <c r="AH905" s="12"/>
    </row>
    <row r="906" spans="34:34">
      <c r="AH906" s="12"/>
    </row>
    <row r="907" spans="34:34">
      <c r="AH907" s="12"/>
    </row>
    <row r="908" spans="34:34">
      <c r="AH908" s="12"/>
    </row>
    <row r="909" spans="34:34">
      <c r="AH909" s="12"/>
    </row>
    <row r="910" spans="34:34">
      <c r="AH910" s="12"/>
    </row>
    <row r="911" spans="34:34">
      <c r="AH911" s="12"/>
    </row>
    <row r="912" spans="34:34">
      <c r="AH912" s="12"/>
    </row>
    <row r="913" spans="34:34">
      <c r="AH913" s="12"/>
    </row>
    <row r="914" spans="34:34">
      <c r="AH914" s="12"/>
    </row>
    <row r="915" spans="34:34">
      <c r="AH915" s="12"/>
    </row>
    <row r="916" spans="34:34">
      <c r="AH916" s="12"/>
    </row>
    <row r="917" spans="34:34">
      <c r="AH917" s="12"/>
    </row>
    <row r="918" spans="34:34">
      <c r="AH918" s="12"/>
    </row>
    <row r="919" spans="34:34">
      <c r="AH919" s="12"/>
    </row>
    <row r="920" spans="34:34">
      <c r="AH920" s="12"/>
    </row>
    <row r="921" spans="34:34">
      <c r="AH921" s="12"/>
    </row>
    <row r="922" spans="34:34">
      <c r="AH922" s="12"/>
    </row>
    <row r="923" spans="34:34">
      <c r="AH923" s="12"/>
    </row>
    <row r="924" spans="34:34">
      <c r="AH924" s="12"/>
    </row>
    <row r="925" spans="34:34">
      <c r="AH925" s="12"/>
    </row>
    <row r="926" spans="34:34">
      <c r="AH926" s="12"/>
    </row>
    <row r="927" spans="34:34">
      <c r="AH927" s="12"/>
    </row>
    <row r="928" spans="34:34">
      <c r="AH928" s="12"/>
    </row>
    <row r="929" spans="34:34">
      <c r="AH929" s="12"/>
    </row>
    <row r="930" spans="34:34">
      <c r="AH930" s="12"/>
    </row>
    <row r="931" spans="34:34">
      <c r="AH931" s="12"/>
    </row>
    <row r="932" spans="34:34">
      <c r="AH932" s="12"/>
    </row>
    <row r="933" spans="34:34">
      <c r="AH933" s="12"/>
    </row>
    <row r="934" spans="34:34">
      <c r="AH934" s="12"/>
    </row>
    <row r="935" spans="34:34">
      <c r="AH935" s="12"/>
    </row>
    <row r="936" spans="34:34">
      <c r="AH936" s="12"/>
    </row>
    <row r="937" spans="34:34">
      <c r="AH937" s="12"/>
    </row>
    <row r="938" spans="34:34">
      <c r="AH938" s="12"/>
    </row>
    <row r="939" spans="34:34">
      <c r="AH939" s="12"/>
    </row>
    <row r="940" spans="34:34">
      <c r="AH940" s="12"/>
    </row>
    <row r="941" spans="34:34">
      <c r="AH941" s="12"/>
    </row>
    <row r="942" spans="34:34">
      <c r="AH942" s="12"/>
    </row>
    <row r="943" spans="34:34">
      <c r="AH943" s="12"/>
    </row>
    <row r="944" spans="34:34">
      <c r="AH944" s="12"/>
    </row>
    <row r="945" spans="34:34">
      <c r="AH945" s="12"/>
    </row>
    <row r="946" spans="34:34">
      <c r="AH946" s="12"/>
    </row>
    <row r="947" spans="34:34">
      <c r="AH947" s="12"/>
    </row>
    <row r="948" spans="34:34">
      <c r="AH948" s="12"/>
    </row>
    <row r="949" spans="34:34">
      <c r="AH949" s="12"/>
    </row>
    <row r="950" spans="34:34">
      <c r="AH950" s="12"/>
    </row>
    <row r="951" spans="34:34">
      <c r="AH951" s="12"/>
    </row>
    <row r="952" spans="34:34">
      <c r="AH952" s="12"/>
    </row>
    <row r="953" spans="34:34">
      <c r="AH953" s="12"/>
    </row>
    <row r="954" spans="34:34">
      <c r="AH954" s="12"/>
    </row>
    <row r="955" spans="34:34">
      <c r="AH955" s="12"/>
    </row>
    <row r="956" spans="34:34">
      <c r="AH956" s="12"/>
    </row>
    <row r="957" spans="34:34">
      <c r="AH957" s="12"/>
    </row>
    <row r="958" spans="34:34">
      <c r="AH958" s="12"/>
    </row>
    <row r="959" spans="34:34">
      <c r="AH959" s="12"/>
    </row>
    <row r="960" spans="34:34">
      <c r="AH960" s="12"/>
    </row>
    <row r="961" spans="34:34">
      <c r="AH961" s="12"/>
    </row>
    <row r="962" spans="34:34">
      <c r="AH962" s="12"/>
    </row>
    <row r="963" spans="34:34">
      <c r="AH963" s="12"/>
    </row>
    <row r="964" spans="34:34">
      <c r="AH964" s="12"/>
    </row>
    <row r="965" spans="34:34">
      <c r="AH965" s="12"/>
    </row>
    <row r="966" spans="34:34">
      <c r="AH966" s="12"/>
    </row>
    <row r="967" spans="34:34">
      <c r="AH967" s="12"/>
    </row>
    <row r="968" spans="34:34">
      <c r="AH968" s="12"/>
    </row>
    <row r="969" spans="34:34">
      <c r="AH969" s="12"/>
    </row>
    <row r="970" spans="34:34">
      <c r="AH970" s="12"/>
    </row>
    <row r="971" spans="34:34">
      <c r="AH971" s="12"/>
    </row>
    <row r="972" spans="34:34">
      <c r="AH972" s="12"/>
    </row>
    <row r="973" spans="34:34">
      <c r="AH973" s="12"/>
    </row>
    <row r="974" spans="34:34">
      <c r="AH974" s="12"/>
    </row>
    <row r="975" spans="34:34">
      <c r="AH975" s="12"/>
    </row>
  </sheetData>
  <mergeCells count="76">
    <mergeCell ref="A12:C12"/>
    <mergeCell ref="A13:C13"/>
    <mergeCell ref="A14:C14"/>
    <mergeCell ref="A15:C15"/>
    <mergeCell ref="A16:C16"/>
    <mergeCell ref="A17:C17"/>
    <mergeCell ref="A30:C30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18:C18"/>
    <mergeCell ref="A7:C7"/>
    <mergeCell ref="A8:C8"/>
    <mergeCell ref="A9:C9"/>
    <mergeCell ref="A10:C10"/>
    <mergeCell ref="A11:C11"/>
    <mergeCell ref="A6:C6"/>
    <mergeCell ref="A1:C2"/>
    <mergeCell ref="D1:D2"/>
    <mergeCell ref="A3:C3"/>
    <mergeCell ref="A4:C4"/>
    <mergeCell ref="A5:C5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1:C41"/>
    <mergeCell ref="A40:C40"/>
    <mergeCell ref="A42:C42"/>
    <mergeCell ref="A43:C43"/>
    <mergeCell ref="A45:C45"/>
    <mergeCell ref="A47:C47"/>
    <mergeCell ref="A48:C49"/>
    <mergeCell ref="A46:C46"/>
    <mergeCell ref="A44:C44"/>
    <mergeCell ref="D48:D49"/>
    <mergeCell ref="A50:A54"/>
    <mergeCell ref="A55:A59"/>
    <mergeCell ref="A65:A69"/>
    <mergeCell ref="A75:A79"/>
    <mergeCell ref="A70:A74"/>
    <mergeCell ref="A60:A64"/>
    <mergeCell ref="AJ78:AK78"/>
    <mergeCell ref="A80:A84"/>
    <mergeCell ref="A85:A89"/>
    <mergeCell ref="A91:C92"/>
    <mergeCell ref="D91:D92"/>
    <mergeCell ref="A93:A102"/>
    <mergeCell ref="A103:A117"/>
    <mergeCell ref="A119:A123"/>
    <mergeCell ref="A124:A128"/>
    <mergeCell ref="A130:C130"/>
    <mergeCell ref="A133:AJ133"/>
    <mergeCell ref="K130:P130"/>
    <mergeCell ref="R130:V130"/>
    <mergeCell ref="X130:AB130"/>
    <mergeCell ref="AD130:AJ130"/>
    <mergeCell ref="D131:I131"/>
    <mergeCell ref="J131:P131"/>
    <mergeCell ref="Q131:V131"/>
    <mergeCell ref="W131:AB131"/>
    <mergeCell ref="AC131:AJ131"/>
    <mergeCell ref="E130:I130"/>
  </mergeCells>
  <phoneticPr fontId="2" type="noConversion"/>
  <pageMargins left="0.35433070866141736" right="0.15748031496062992" top="1.0236220472440944" bottom="0.39370078740157483" header="0.55118110236220474" footer="0.31496062992125984"/>
  <pageSetup paperSize="9" scale="80" fitToHeight="0" orientation="portrait" r:id="rId1"/>
  <headerFooter>
    <oddHeader>&amp;C&amp;"+,굵게"&amp;20 2019년 12월 근무표</oddHeader>
  </headerFooter>
  <rowBreaks count="1" manualBreakCount="1">
    <brk id="49" max="3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4</vt:i4>
      </vt:variant>
    </vt:vector>
  </HeadingPairs>
  <TitlesOfParts>
    <vt:vector size="7" baseType="lpstr">
      <vt:lpstr>근무확인서(사무,간호,식당,조장,위생)</vt:lpstr>
      <vt:lpstr>근무확인서(요양보호사)</vt:lpstr>
      <vt:lpstr>12월</vt:lpstr>
      <vt:lpstr>'12월'!Print_Area</vt:lpstr>
      <vt:lpstr>'근무확인서(사무,간호,식당,조장,위생)'!Print_Area</vt:lpstr>
      <vt:lpstr>'근무확인서(요양보호사)'!Print_Area</vt:lpstr>
      <vt:lpstr>'12월'!Print_Titles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장경숙</dc:creator>
  <cp:lastModifiedBy>user</cp:lastModifiedBy>
  <cp:lastPrinted>2019-12-04T02:30:07Z</cp:lastPrinted>
  <dcterms:created xsi:type="dcterms:W3CDTF">2018-12-26T03:27:36Z</dcterms:created>
  <dcterms:modified xsi:type="dcterms:W3CDTF">2019-12-05T02:13:08Z</dcterms:modified>
</cp:coreProperties>
</file>